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+xml"/>
  <Override PartName="/xl/comments22.xml" ContentType="application/vnd.openxmlformats-officedocument.spreadsheetml.comment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5.xml" ContentType="application/vnd.openxmlformats-officedocument.drawing+xml"/>
  <Override PartName="/xl/comments23.xml" ContentType="application/vnd.openxmlformats-officedocument.spreadsheetml.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6.xml" ContentType="application/vnd.openxmlformats-officedocument.drawing+xml"/>
  <Override PartName="/xl/comments24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7.xml" ContentType="application/vnd.openxmlformats-officedocument.drawing+xml"/>
  <Override PartName="/xl/comments25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8.xml" ContentType="application/vnd.openxmlformats-officedocument.drawing+xml"/>
  <Override PartName="/xl/comments26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9.xml" ContentType="application/vnd.openxmlformats-officedocument.drawing+xml"/>
  <Override PartName="/xl/comments27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0.xml" ContentType="application/vnd.openxmlformats-officedocument.drawing+xml"/>
  <Override PartName="/xl/comments28.xml" ContentType="application/vnd.openxmlformats-officedocument.spreadsheetml.comment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1.xml" ContentType="application/vnd.openxmlformats-officedocument.drawing+xml"/>
  <Override PartName="/xl/comments29.xml" ContentType="application/vnd.openxmlformats-officedocument.spreadsheetml.comment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2.xml" ContentType="application/vnd.openxmlformats-officedocument.drawing+xml"/>
  <Override PartName="/xl/comments30.xml" ContentType="application/vnd.openxmlformats-officedocument.spreadsheetml.comment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2.xml" ContentType="application/vnd.openxmlformats-officedocument.drawing+xml"/>
  <Override PartName="/xl/comments40.xml" ContentType="application/vnd.openxmlformats-officedocument.spreadsheetml.comment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3.xml" ContentType="application/vnd.openxmlformats-officedocument.drawing+xml"/>
  <Override PartName="/xl/comments41.xml" ContentType="application/vnd.openxmlformats-officedocument.spreadsheetml.comment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Desktop/Gambling/Baccarat/"/>
    </mc:Choice>
  </mc:AlternateContent>
  <xr:revisionPtr revIDLastSave="0" documentId="13_ncr:1_{FFF92F89-8614-C24C-B8DD-D82F67293863}" xr6:coauthVersionLast="36" xr6:coauthVersionMax="45" xr10:uidLastSave="{00000000-0000-0000-0000-000000000000}"/>
  <bookViews>
    <workbookView xWindow="0" yWindow="460" windowWidth="24240" windowHeight="13140" tabRatio="867" firstSheet="50" activeTab="57" xr2:uid="{00000000-000D-0000-FFFF-FFFF00000000}"/>
  </bookViews>
  <sheets>
    <sheet name="StartHand" sheetId="139" r:id="rId1"/>
    <sheet name="Draw Cards Prob" sheetId="140" r:id="rId2"/>
    <sheet name="Player Hand" sheetId="141" r:id="rId3"/>
    <sheet name="Banker Hand" sheetId="142" r:id="rId4"/>
    <sheet name="TOTAL GAME COMPARE" sheetId="143" r:id="rId5"/>
    <sheet name="Summary" sheetId="144" r:id="rId6"/>
    <sheet name="WL Prob" sheetId="29" r:id="rId7"/>
    <sheet name="P Analysis" sheetId="35" r:id="rId8"/>
    <sheet name="B Analysis" sheetId="110" r:id="rId9"/>
    <sheet name="1x2P" sheetId="80" r:id="rId10"/>
    <sheet name="1x3P" sheetId="87" r:id="rId11"/>
    <sheet name="1x4P" sheetId="88" r:id="rId12"/>
    <sheet name="1x5P" sheetId="90" r:id="rId13"/>
    <sheet name="1x6P" sheetId="91" r:id="rId14"/>
    <sheet name="1x7P" sheetId="92" r:id="rId15"/>
    <sheet name="1x8P" sheetId="93" r:id="rId16"/>
    <sheet name="1x9P" sheetId="94" r:id="rId17"/>
    <sheet name="1x10P" sheetId="96" r:id="rId18"/>
    <sheet name="1x2B" sheetId="99" r:id="rId19"/>
    <sheet name="1x3B" sheetId="100" r:id="rId20"/>
    <sheet name="1x4B" sheetId="101" r:id="rId21"/>
    <sheet name="1x5B" sheetId="102" r:id="rId22"/>
    <sheet name="1x6B" sheetId="103" r:id="rId23"/>
    <sheet name="1x7B" sheetId="104" r:id="rId24"/>
    <sheet name="1x8B" sheetId="105" r:id="rId25"/>
    <sheet name="1x9B" sheetId="106" r:id="rId26"/>
    <sheet name="1x10B" sheetId="107" r:id="rId27"/>
    <sheet name="2x3B" sheetId="108" r:id="rId28"/>
    <sheet name="2x4B" sheetId="111" r:id="rId29"/>
    <sheet name="2x5B" sheetId="112" r:id="rId30"/>
    <sheet name="2x6B" sheetId="113" r:id="rId31"/>
    <sheet name="2x7B" sheetId="114" r:id="rId32"/>
    <sheet name="2x8B" sheetId="115" r:id="rId33"/>
    <sheet name="2x9B" sheetId="116" r:id="rId34"/>
    <sheet name="2x10B" sheetId="117" r:id="rId35"/>
    <sheet name="3x4B" sheetId="118" r:id="rId36"/>
    <sheet name="3x5B" sheetId="119" r:id="rId37"/>
    <sheet name="3x6B" sheetId="120" r:id="rId38"/>
    <sheet name="3x7B" sheetId="121" r:id="rId39"/>
    <sheet name="3x8B" sheetId="122" r:id="rId40"/>
    <sheet name="3x9B" sheetId="123" r:id="rId41"/>
    <sheet name="3x10B" sheetId="124" r:id="rId42"/>
    <sheet name="2x3P" sheetId="89" r:id="rId43"/>
    <sheet name="2x4P" sheetId="125" r:id="rId44"/>
    <sheet name="2x5P" sheetId="126" r:id="rId45"/>
    <sheet name="2x6P" sheetId="127" r:id="rId46"/>
    <sheet name="2x7P" sheetId="128" r:id="rId47"/>
    <sheet name="2x8P" sheetId="129" r:id="rId48"/>
    <sheet name="2x9P" sheetId="130" r:id="rId49"/>
    <sheet name="2x10P" sheetId="131" r:id="rId50"/>
    <sheet name="3x4P" sheetId="132" r:id="rId51"/>
    <sheet name="3x5P" sheetId="133" r:id="rId52"/>
    <sheet name="3x6P" sheetId="134" r:id="rId53"/>
    <sheet name="3x7P" sheetId="135" r:id="rId54"/>
    <sheet name="3x8P" sheetId="136" r:id="rId55"/>
    <sheet name="3x9P" sheetId="137" r:id="rId56"/>
    <sheet name="3x10P" sheetId="138" r:id="rId57"/>
    <sheet name="Player Strategy Summary" sheetId="95" r:id="rId58"/>
    <sheet name="Banker Strategy Summary" sheetId="109" r:id="rId59"/>
    <sheet name="Final" sheetId="97" r:id="rId60"/>
  </sheets>
  <definedNames>
    <definedName name="_xlnm.Print_Area" localSheetId="26">'1x10B'!#REF!</definedName>
    <definedName name="_xlnm.Print_Area" localSheetId="17">'1x10P'!#REF!</definedName>
    <definedName name="_xlnm.Print_Area" localSheetId="18">'1x2B'!#REF!</definedName>
    <definedName name="_xlnm.Print_Area" localSheetId="9">'1x2P'!#REF!</definedName>
    <definedName name="_xlnm.Print_Area" localSheetId="19">'1x3B'!#REF!</definedName>
    <definedName name="_xlnm.Print_Area" localSheetId="10">'1x3P'!#REF!</definedName>
    <definedName name="_xlnm.Print_Area" localSheetId="20">'1x4B'!#REF!</definedName>
    <definedName name="_xlnm.Print_Area" localSheetId="11">'1x4P'!#REF!</definedName>
    <definedName name="_xlnm.Print_Area" localSheetId="21">'1x5B'!#REF!</definedName>
    <definedName name="_xlnm.Print_Area" localSheetId="12">'1x5P'!#REF!</definedName>
    <definedName name="_xlnm.Print_Area" localSheetId="22">'1x6B'!#REF!</definedName>
    <definedName name="_xlnm.Print_Area" localSheetId="13">'1x6P'!#REF!</definedName>
    <definedName name="_xlnm.Print_Area" localSheetId="23">'1x7B'!#REF!</definedName>
    <definedName name="_xlnm.Print_Area" localSheetId="14">'1x7P'!#REF!</definedName>
    <definedName name="_xlnm.Print_Area" localSheetId="24">'1x8B'!#REF!</definedName>
    <definedName name="_xlnm.Print_Area" localSheetId="15">'1x8P'!#REF!</definedName>
    <definedName name="_xlnm.Print_Area" localSheetId="25">'1x9B'!#REF!</definedName>
    <definedName name="_xlnm.Print_Area" localSheetId="16">'1x9P'!#REF!</definedName>
    <definedName name="_xlnm.Print_Area" localSheetId="34">'2x10B'!#REF!</definedName>
    <definedName name="_xlnm.Print_Area" localSheetId="49">'2x10P'!#REF!</definedName>
    <definedName name="_xlnm.Print_Area" localSheetId="27">'2x3B'!#REF!</definedName>
    <definedName name="_xlnm.Print_Area" localSheetId="42">'2x3P'!#REF!</definedName>
    <definedName name="_xlnm.Print_Area" localSheetId="28">'2x4B'!#REF!</definedName>
    <definedName name="_xlnm.Print_Area" localSheetId="43">'2x4P'!#REF!</definedName>
    <definedName name="_xlnm.Print_Area" localSheetId="29">'2x5B'!#REF!</definedName>
    <definedName name="_xlnm.Print_Area" localSheetId="44">'2x5P'!#REF!</definedName>
    <definedName name="_xlnm.Print_Area" localSheetId="30">'2x6B'!#REF!</definedName>
    <definedName name="_xlnm.Print_Area" localSheetId="45">'2x6P'!#REF!</definedName>
    <definedName name="_xlnm.Print_Area" localSheetId="31">'2x7B'!#REF!</definedName>
    <definedName name="_xlnm.Print_Area" localSheetId="46">'2x7P'!#REF!</definedName>
    <definedName name="_xlnm.Print_Area" localSheetId="32">'2x8B'!#REF!</definedName>
    <definedName name="_xlnm.Print_Area" localSheetId="47">'2x8P'!#REF!</definedName>
    <definedName name="_xlnm.Print_Area" localSheetId="33">'2x9B'!#REF!</definedName>
    <definedName name="_xlnm.Print_Area" localSheetId="48">'2x9P'!#REF!</definedName>
    <definedName name="_xlnm.Print_Area" localSheetId="41">'3x10B'!#REF!</definedName>
    <definedName name="_xlnm.Print_Area" localSheetId="56">'3x10P'!#REF!</definedName>
    <definedName name="_xlnm.Print_Area" localSheetId="35">'3x4B'!#REF!</definedName>
    <definedName name="_xlnm.Print_Area" localSheetId="50">'3x4P'!#REF!</definedName>
    <definedName name="_xlnm.Print_Area" localSheetId="36">'3x5B'!#REF!</definedName>
    <definedName name="_xlnm.Print_Area" localSheetId="51">'3x5P'!#REF!</definedName>
    <definedName name="_xlnm.Print_Area" localSheetId="37">'3x6B'!#REF!</definedName>
    <definedName name="_xlnm.Print_Area" localSheetId="52">'3x6P'!#REF!</definedName>
    <definedName name="_xlnm.Print_Area" localSheetId="38">'3x7B'!#REF!</definedName>
    <definedName name="_xlnm.Print_Area" localSheetId="53">'3x7P'!#REF!</definedName>
    <definedName name="_xlnm.Print_Area" localSheetId="39">'3x8B'!#REF!</definedName>
    <definedName name="_xlnm.Print_Area" localSheetId="54">'3x8P'!#REF!</definedName>
    <definedName name="_xlnm.Print_Area" localSheetId="40">'3x9B'!#REF!</definedName>
    <definedName name="_xlnm.Print_Area" localSheetId="55">'3x9P'!#REF!</definedName>
    <definedName name="_xlnm.Print_Area" localSheetId="59">Final!$A$1:$AF$67</definedName>
  </definedNames>
  <calcPr calcId="181029"/>
</workbook>
</file>

<file path=xl/calcChain.xml><?xml version="1.0" encoding="utf-8"?>
<calcChain xmlns="http://schemas.openxmlformats.org/spreadsheetml/2006/main">
  <c r="D6" i="29" l="1"/>
  <c r="D5" i="29"/>
  <c r="D4" i="29"/>
  <c r="B3" i="139"/>
  <c r="C3" i="139"/>
  <c r="D3" i="139"/>
  <c r="E3" i="139"/>
  <c r="F3" i="139"/>
  <c r="G3" i="139"/>
  <c r="H3" i="139"/>
  <c r="I3" i="139"/>
  <c r="J3" i="139"/>
  <c r="K3" i="139"/>
  <c r="B4" i="139"/>
  <c r="C4" i="139"/>
  <c r="D4" i="139"/>
  <c r="E4" i="139"/>
  <c r="F4" i="139"/>
  <c r="G4" i="139"/>
  <c r="H4" i="139"/>
  <c r="I4" i="139"/>
  <c r="J4" i="139"/>
  <c r="K4" i="139"/>
  <c r="B5" i="139"/>
  <c r="C5" i="139"/>
  <c r="D5" i="139"/>
  <c r="E5" i="139"/>
  <c r="F5" i="139"/>
  <c r="G5" i="139"/>
  <c r="H5" i="139"/>
  <c r="I5" i="139"/>
  <c r="J5" i="139"/>
  <c r="K5" i="139"/>
  <c r="B6" i="139"/>
  <c r="C6" i="139"/>
  <c r="D6" i="139"/>
  <c r="E6" i="139"/>
  <c r="F6" i="139"/>
  <c r="G6" i="139"/>
  <c r="H6" i="139"/>
  <c r="I6" i="139"/>
  <c r="J6" i="139"/>
  <c r="K6" i="139"/>
  <c r="B7" i="139"/>
  <c r="C7" i="139"/>
  <c r="D7" i="139"/>
  <c r="E7" i="139"/>
  <c r="F7" i="139"/>
  <c r="G7" i="139"/>
  <c r="H7" i="139"/>
  <c r="I7" i="139"/>
  <c r="J7" i="139"/>
  <c r="K7" i="139"/>
  <c r="B8" i="139"/>
  <c r="C8" i="139"/>
  <c r="D8" i="139"/>
  <c r="E8" i="139"/>
  <c r="F8" i="139"/>
  <c r="G8" i="139"/>
  <c r="H8" i="139"/>
  <c r="I8" i="139"/>
  <c r="J8" i="139"/>
  <c r="K8" i="139"/>
  <c r="B9" i="139"/>
  <c r="C9" i="139"/>
  <c r="D9" i="139"/>
  <c r="E9" i="139"/>
  <c r="F9" i="139"/>
  <c r="G9" i="139"/>
  <c r="H9" i="139"/>
  <c r="I9" i="139"/>
  <c r="J9" i="139"/>
  <c r="K9" i="139"/>
  <c r="B10" i="139"/>
  <c r="C10" i="139"/>
  <c r="D10" i="139"/>
  <c r="E10" i="139"/>
  <c r="F10" i="139"/>
  <c r="G10" i="139"/>
  <c r="H10" i="139"/>
  <c r="I10" i="139"/>
  <c r="J10" i="139"/>
  <c r="K10" i="139"/>
  <c r="B11" i="139"/>
  <c r="C11" i="139"/>
  <c r="D11" i="139"/>
  <c r="E11" i="139"/>
  <c r="F11" i="139"/>
  <c r="G11" i="139"/>
  <c r="H11" i="139"/>
  <c r="I11" i="139"/>
  <c r="J11" i="139"/>
  <c r="K11" i="139"/>
  <c r="B12" i="139"/>
  <c r="C12" i="139"/>
  <c r="D12" i="139"/>
  <c r="E12" i="139"/>
  <c r="F12" i="139"/>
  <c r="G12" i="139"/>
  <c r="H12" i="139"/>
  <c r="I12" i="139"/>
  <c r="J12" i="139"/>
  <c r="K12" i="139"/>
  <c r="B16" i="139"/>
  <c r="C16" i="139"/>
  <c r="D16" i="139"/>
  <c r="E16" i="139"/>
  <c r="F16" i="139"/>
  <c r="G16" i="139"/>
  <c r="H16" i="139"/>
  <c r="I16" i="139"/>
  <c r="J16" i="139"/>
  <c r="K16" i="139"/>
  <c r="B17" i="139"/>
  <c r="C17" i="139"/>
  <c r="D17" i="139"/>
  <c r="E17" i="139"/>
  <c r="F17" i="139"/>
  <c r="G17" i="139"/>
  <c r="H17" i="139"/>
  <c r="I17" i="139"/>
  <c r="J17" i="139"/>
  <c r="K17" i="139"/>
  <c r="B18" i="139"/>
  <c r="C18" i="139"/>
  <c r="D18" i="139"/>
  <c r="E18" i="139"/>
  <c r="F18" i="139"/>
  <c r="G18" i="139"/>
  <c r="H18" i="139"/>
  <c r="I18" i="139"/>
  <c r="J18" i="139"/>
  <c r="K18" i="139"/>
  <c r="B19" i="139"/>
  <c r="C19" i="139"/>
  <c r="D19" i="139"/>
  <c r="E19" i="139"/>
  <c r="F19" i="139"/>
  <c r="G19" i="139"/>
  <c r="H19" i="139"/>
  <c r="I19" i="139"/>
  <c r="J19" i="139"/>
  <c r="K19" i="139"/>
  <c r="B20" i="139"/>
  <c r="C20" i="139"/>
  <c r="D20" i="139"/>
  <c r="E20" i="139"/>
  <c r="F20" i="139"/>
  <c r="G20" i="139"/>
  <c r="H20" i="139"/>
  <c r="I20" i="139"/>
  <c r="J20" i="139"/>
  <c r="K20" i="139"/>
  <c r="B21" i="139"/>
  <c r="C21" i="139"/>
  <c r="D21" i="139"/>
  <c r="E21" i="139"/>
  <c r="F21" i="139"/>
  <c r="G21" i="139"/>
  <c r="H21" i="139"/>
  <c r="I21" i="139"/>
  <c r="J21" i="139"/>
  <c r="K21" i="139"/>
  <c r="B22" i="139"/>
  <c r="C22" i="139"/>
  <c r="D22" i="139"/>
  <c r="E22" i="139"/>
  <c r="F22" i="139"/>
  <c r="G22" i="139"/>
  <c r="H22" i="139"/>
  <c r="I22" i="139"/>
  <c r="J22" i="139"/>
  <c r="K22" i="139"/>
  <c r="B23" i="139"/>
  <c r="C23" i="139"/>
  <c r="D23" i="139"/>
  <c r="E23" i="139"/>
  <c r="F23" i="139"/>
  <c r="G23" i="139"/>
  <c r="H23" i="139"/>
  <c r="I23" i="139"/>
  <c r="J23" i="139"/>
  <c r="K23" i="139"/>
  <c r="B24" i="139"/>
  <c r="C24" i="139"/>
  <c r="D24" i="139"/>
  <c r="E24" i="139"/>
  <c r="F24" i="139"/>
  <c r="G24" i="139"/>
  <c r="H24" i="139"/>
  <c r="I24" i="139"/>
  <c r="J24" i="139"/>
  <c r="K24" i="139"/>
  <c r="B25" i="139"/>
  <c r="C25" i="139"/>
  <c r="D25" i="139"/>
  <c r="E25" i="139"/>
  <c r="F25" i="139"/>
  <c r="G25" i="139"/>
  <c r="H25" i="139"/>
  <c r="I25" i="139"/>
  <c r="J25" i="139"/>
  <c r="K25" i="139"/>
  <c r="B30" i="139"/>
  <c r="B3" i="140"/>
  <c r="B3" i="142"/>
  <c r="B31" i="139"/>
  <c r="B4" i="140"/>
  <c r="B4" i="142"/>
  <c r="B32" i="139"/>
  <c r="B5" i="140"/>
  <c r="B5" i="142"/>
  <c r="B33" i="139"/>
  <c r="B6" i="140"/>
  <c r="B6" i="142"/>
  <c r="B34" i="139"/>
  <c r="B7" i="140"/>
  <c r="B7" i="142"/>
  <c r="B35" i="139"/>
  <c r="B8" i="140"/>
  <c r="B8" i="142"/>
  <c r="B36" i="139"/>
  <c r="B9" i="142"/>
  <c r="B37" i="139"/>
  <c r="B10" i="142"/>
  <c r="B38" i="139"/>
  <c r="B11" i="142"/>
  <c r="B39" i="139"/>
  <c r="B12" i="142"/>
  <c r="B13" i="142"/>
  <c r="B5" i="143"/>
  <c r="B17" i="140"/>
  <c r="B17" i="142"/>
  <c r="B18" i="140"/>
  <c r="B18" i="142"/>
  <c r="B19" i="140"/>
  <c r="B19" i="142"/>
  <c r="B20" i="140"/>
  <c r="B20" i="142"/>
  <c r="B21" i="140"/>
  <c r="B21" i="142"/>
  <c r="B22" i="140"/>
  <c r="B22" i="142"/>
  <c r="B23" i="140"/>
  <c r="B23" i="142"/>
  <c r="B24" i="142"/>
  <c r="B25" i="142"/>
  <c r="B26" i="142"/>
  <c r="B27" i="142"/>
  <c r="C3" i="140"/>
  <c r="C3" i="141"/>
  <c r="D3" i="140"/>
  <c r="D3" i="141"/>
  <c r="E3" i="140"/>
  <c r="E3" i="141"/>
  <c r="F3" i="140"/>
  <c r="F3" i="141"/>
  <c r="G3" i="140"/>
  <c r="G3" i="141"/>
  <c r="H3" i="140"/>
  <c r="H3" i="141"/>
  <c r="I3" i="140"/>
  <c r="I3" i="141"/>
  <c r="J3" i="140"/>
  <c r="J3" i="141"/>
  <c r="K3" i="141"/>
  <c r="C4" i="140"/>
  <c r="C4" i="141"/>
  <c r="D4" i="140"/>
  <c r="D4" i="141"/>
  <c r="E4" i="140"/>
  <c r="E4" i="141"/>
  <c r="F4" i="140"/>
  <c r="F4" i="141"/>
  <c r="G4" i="140"/>
  <c r="G4" i="141"/>
  <c r="H4" i="140"/>
  <c r="H4" i="141"/>
  <c r="I4" i="140"/>
  <c r="I4" i="141"/>
  <c r="J4" i="140"/>
  <c r="J4" i="141"/>
  <c r="K4" i="141"/>
  <c r="C5" i="140"/>
  <c r="C5" i="141"/>
  <c r="D5" i="140"/>
  <c r="D5" i="141"/>
  <c r="E5" i="140"/>
  <c r="E5" i="141"/>
  <c r="F5" i="140"/>
  <c r="F5" i="141"/>
  <c r="G5" i="140"/>
  <c r="G5" i="141"/>
  <c r="H5" i="140"/>
  <c r="H5" i="141"/>
  <c r="I5" i="140"/>
  <c r="I5" i="141"/>
  <c r="J5" i="140"/>
  <c r="J5" i="141"/>
  <c r="K5" i="141"/>
  <c r="C6" i="140"/>
  <c r="C6" i="141"/>
  <c r="D6" i="140"/>
  <c r="D6" i="141"/>
  <c r="E6" i="140"/>
  <c r="E6" i="141"/>
  <c r="F6" i="140"/>
  <c r="F6" i="141"/>
  <c r="G6" i="140"/>
  <c r="G6" i="141"/>
  <c r="H6" i="140"/>
  <c r="H6" i="141"/>
  <c r="I6" i="140"/>
  <c r="I6" i="141"/>
  <c r="J6" i="140"/>
  <c r="J6" i="141"/>
  <c r="K6" i="141"/>
  <c r="C7" i="140"/>
  <c r="C7" i="141"/>
  <c r="D7" i="140"/>
  <c r="D7" i="141"/>
  <c r="E7" i="140"/>
  <c r="E7" i="141"/>
  <c r="F7" i="140"/>
  <c r="F7" i="141"/>
  <c r="G7" i="140"/>
  <c r="G7" i="141"/>
  <c r="H7" i="140"/>
  <c r="H7" i="141"/>
  <c r="I7" i="140"/>
  <c r="I7" i="141"/>
  <c r="J7" i="140"/>
  <c r="J7" i="141"/>
  <c r="K7" i="141"/>
  <c r="C8" i="140"/>
  <c r="C8" i="141"/>
  <c r="D8" i="140"/>
  <c r="D8" i="141"/>
  <c r="E8" i="140"/>
  <c r="E8" i="141"/>
  <c r="F8" i="140"/>
  <c r="F8" i="141"/>
  <c r="G8" i="140"/>
  <c r="G8" i="141"/>
  <c r="H8" i="140"/>
  <c r="H8" i="141"/>
  <c r="I8" i="140"/>
  <c r="I8" i="141"/>
  <c r="J8" i="140"/>
  <c r="J8" i="141"/>
  <c r="K8" i="141"/>
  <c r="B11" i="143"/>
  <c r="B17" i="143"/>
  <c r="C3" i="142"/>
  <c r="C4" i="142"/>
  <c r="C5" i="142"/>
  <c r="C6" i="142"/>
  <c r="C7" i="142"/>
  <c r="C8" i="142"/>
  <c r="C9" i="142"/>
  <c r="C10" i="142"/>
  <c r="C11" i="142"/>
  <c r="C12" i="142"/>
  <c r="C13" i="142"/>
  <c r="C5" i="143"/>
  <c r="C17" i="140"/>
  <c r="C17" i="142"/>
  <c r="C18" i="140"/>
  <c r="C18" i="142"/>
  <c r="C19" i="140"/>
  <c r="C19" i="142"/>
  <c r="C20" i="140"/>
  <c r="C20" i="142"/>
  <c r="C21" i="140"/>
  <c r="C21" i="142"/>
  <c r="C22" i="140"/>
  <c r="C22" i="142"/>
  <c r="C23" i="140"/>
  <c r="C23" i="142"/>
  <c r="C24" i="142"/>
  <c r="C25" i="142"/>
  <c r="C26" i="142"/>
  <c r="C27" i="142"/>
  <c r="C11" i="143"/>
  <c r="C17" i="143"/>
  <c r="D3" i="142"/>
  <c r="D4" i="142"/>
  <c r="D5" i="142"/>
  <c r="D6" i="142"/>
  <c r="D7" i="142"/>
  <c r="D8" i="142"/>
  <c r="D9" i="142"/>
  <c r="D10" i="142"/>
  <c r="D11" i="142"/>
  <c r="D12" i="142"/>
  <c r="D13" i="142"/>
  <c r="D36" i="139"/>
  <c r="D5" i="143"/>
  <c r="D17" i="140"/>
  <c r="D17" i="142"/>
  <c r="D18" i="140"/>
  <c r="D18" i="142"/>
  <c r="D19" i="140"/>
  <c r="D19" i="142"/>
  <c r="D20" i="140"/>
  <c r="D20" i="142"/>
  <c r="D21" i="140"/>
  <c r="D21" i="142"/>
  <c r="D22" i="140"/>
  <c r="D22" i="142"/>
  <c r="D23" i="140"/>
  <c r="D23" i="142"/>
  <c r="D24" i="142"/>
  <c r="D25" i="142"/>
  <c r="D26" i="142"/>
  <c r="D27" i="142"/>
  <c r="D11" i="143"/>
  <c r="D17" i="143"/>
  <c r="E3" i="142"/>
  <c r="E4" i="142"/>
  <c r="E5" i="142"/>
  <c r="E6" i="142"/>
  <c r="E7" i="142"/>
  <c r="E8" i="142"/>
  <c r="E9" i="142"/>
  <c r="E10" i="142"/>
  <c r="E11" i="142"/>
  <c r="E12" i="142"/>
  <c r="E13" i="142"/>
  <c r="E5" i="143"/>
  <c r="E17" i="140"/>
  <c r="E17" i="142"/>
  <c r="E18" i="140"/>
  <c r="E18" i="142"/>
  <c r="E19" i="140"/>
  <c r="E19" i="142"/>
  <c r="E20" i="140"/>
  <c r="E20" i="142"/>
  <c r="E21" i="140"/>
  <c r="E21" i="142"/>
  <c r="E22" i="140"/>
  <c r="E22" i="142"/>
  <c r="E23" i="140"/>
  <c r="E23" i="142"/>
  <c r="E24" i="142"/>
  <c r="E25" i="142"/>
  <c r="E26" i="142"/>
  <c r="E27" i="142"/>
  <c r="E11" i="143"/>
  <c r="E17" i="143"/>
  <c r="F3" i="142"/>
  <c r="F4" i="142"/>
  <c r="F5" i="142"/>
  <c r="F6" i="142"/>
  <c r="F7" i="142"/>
  <c r="F8" i="142"/>
  <c r="F9" i="142"/>
  <c r="F10" i="142"/>
  <c r="F11" i="142"/>
  <c r="F12" i="142"/>
  <c r="F13" i="142"/>
  <c r="F5" i="143"/>
  <c r="F17" i="140"/>
  <c r="F17" i="142"/>
  <c r="F18" i="140"/>
  <c r="F18" i="142"/>
  <c r="F19" i="140"/>
  <c r="F19" i="142"/>
  <c r="F20" i="140"/>
  <c r="F20" i="142"/>
  <c r="F21" i="140"/>
  <c r="F21" i="142"/>
  <c r="F22" i="140"/>
  <c r="F22" i="142"/>
  <c r="F23" i="140"/>
  <c r="F23" i="142"/>
  <c r="F24" i="142"/>
  <c r="F25" i="142"/>
  <c r="F26" i="142"/>
  <c r="F27" i="142"/>
  <c r="F11" i="143"/>
  <c r="F17" i="143"/>
  <c r="G3" i="142"/>
  <c r="G4" i="142"/>
  <c r="G5" i="142"/>
  <c r="G6" i="142"/>
  <c r="G7" i="142"/>
  <c r="G8" i="142"/>
  <c r="G9" i="142"/>
  <c r="G10" i="142"/>
  <c r="G11" i="142"/>
  <c r="G12" i="142"/>
  <c r="G13" i="142"/>
  <c r="G5" i="143"/>
  <c r="G17" i="140"/>
  <c r="G17" i="142"/>
  <c r="G18" i="140"/>
  <c r="G18" i="142"/>
  <c r="G19" i="140"/>
  <c r="G19" i="142"/>
  <c r="G20" i="140"/>
  <c r="G20" i="142"/>
  <c r="G21" i="140"/>
  <c r="G21" i="142"/>
  <c r="G22" i="140"/>
  <c r="G22" i="142"/>
  <c r="G23" i="140"/>
  <c r="G23" i="142"/>
  <c r="G24" i="142"/>
  <c r="G25" i="142"/>
  <c r="G26" i="142"/>
  <c r="G27" i="142"/>
  <c r="G11" i="143"/>
  <c r="G17" i="143"/>
  <c r="H3" i="142"/>
  <c r="H4" i="142"/>
  <c r="H5" i="142"/>
  <c r="H6" i="142"/>
  <c r="H7" i="142"/>
  <c r="H8" i="142"/>
  <c r="H9" i="142"/>
  <c r="H10" i="142"/>
  <c r="H11" i="142"/>
  <c r="H12" i="142"/>
  <c r="H13" i="142"/>
  <c r="H5" i="143"/>
  <c r="H17" i="140"/>
  <c r="H17" i="142"/>
  <c r="H18" i="140"/>
  <c r="H18" i="142"/>
  <c r="H19" i="140"/>
  <c r="H19" i="142"/>
  <c r="H20" i="140"/>
  <c r="H20" i="142"/>
  <c r="H21" i="140"/>
  <c r="H21" i="142"/>
  <c r="H22" i="140"/>
  <c r="H22" i="142"/>
  <c r="H23" i="140"/>
  <c r="H23" i="142"/>
  <c r="H24" i="142"/>
  <c r="H25" i="142"/>
  <c r="H26" i="142"/>
  <c r="H27" i="142"/>
  <c r="H11" i="143"/>
  <c r="H17" i="143"/>
  <c r="I3" i="142"/>
  <c r="I4" i="142"/>
  <c r="I5" i="142"/>
  <c r="I6" i="142"/>
  <c r="I7" i="142"/>
  <c r="I8" i="142"/>
  <c r="I9" i="142"/>
  <c r="I10" i="142"/>
  <c r="I11" i="142"/>
  <c r="I12" i="142"/>
  <c r="I13" i="142"/>
  <c r="I5" i="143"/>
  <c r="I17" i="140"/>
  <c r="I17" i="142"/>
  <c r="I18" i="140"/>
  <c r="I18" i="142"/>
  <c r="I19" i="140"/>
  <c r="I19" i="142"/>
  <c r="I20" i="140"/>
  <c r="I20" i="142"/>
  <c r="I21" i="140"/>
  <c r="I21" i="142"/>
  <c r="I22" i="140"/>
  <c r="I22" i="142"/>
  <c r="I23" i="140"/>
  <c r="I23" i="142"/>
  <c r="I24" i="140"/>
  <c r="I24" i="142"/>
  <c r="I25" i="142"/>
  <c r="I26" i="142"/>
  <c r="I27" i="142"/>
  <c r="I11" i="143"/>
  <c r="I17" i="143"/>
  <c r="J3" i="142"/>
  <c r="J4" i="142"/>
  <c r="J5" i="142"/>
  <c r="J6" i="142"/>
  <c r="J7" i="142"/>
  <c r="J8" i="142"/>
  <c r="J9" i="142"/>
  <c r="J10" i="142"/>
  <c r="J11" i="142"/>
  <c r="J12" i="142"/>
  <c r="J13" i="142"/>
  <c r="J5" i="143"/>
  <c r="J17" i="140"/>
  <c r="J17" i="142"/>
  <c r="J18" i="140"/>
  <c r="J18" i="142"/>
  <c r="J19" i="140"/>
  <c r="J19" i="142"/>
  <c r="J20" i="140"/>
  <c r="J20" i="142"/>
  <c r="J21" i="140"/>
  <c r="J21" i="142"/>
  <c r="J22" i="140"/>
  <c r="J22" i="142"/>
  <c r="J23" i="140"/>
  <c r="J23" i="142"/>
  <c r="J24" i="142"/>
  <c r="J25" i="140"/>
  <c r="J25" i="142"/>
  <c r="J26" i="142"/>
  <c r="J27" i="142"/>
  <c r="J11" i="143"/>
  <c r="J17" i="143"/>
  <c r="K5" i="143"/>
  <c r="K17" i="143"/>
  <c r="L17" i="143"/>
  <c r="B4" i="144"/>
  <c r="B15" i="143"/>
  <c r="B3" i="141"/>
  <c r="B4" i="141"/>
  <c r="B5" i="141"/>
  <c r="B6" i="141"/>
  <c r="B7" i="141"/>
  <c r="B8" i="141"/>
  <c r="B9" i="141"/>
  <c r="B10" i="141"/>
  <c r="B11" i="141"/>
  <c r="B12" i="141"/>
  <c r="B13" i="141"/>
  <c r="C9" i="143"/>
  <c r="C15" i="143"/>
  <c r="C9" i="141"/>
  <c r="C10" i="141"/>
  <c r="C11" i="141"/>
  <c r="C12" i="141"/>
  <c r="C13" i="141"/>
  <c r="D9" i="143"/>
  <c r="D15" i="143"/>
  <c r="D9" i="141"/>
  <c r="D10" i="141"/>
  <c r="D11" i="141"/>
  <c r="D12" i="141"/>
  <c r="D13" i="141"/>
  <c r="E9" i="143"/>
  <c r="E15" i="143"/>
  <c r="E9" i="141"/>
  <c r="E10" i="141"/>
  <c r="E11" i="141"/>
  <c r="E12" i="141"/>
  <c r="E13" i="141"/>
  <c r="F9" i="143"/>
  <c r="F15" i="143"/>
  <c r="F9" i="141"/>
  <c r="F10" i="141"/>
  <c r="F11" i="141"/>
  <c r="F12" i="141"/>
  <c r="F13" i="141"/>
  <c r="G9" i="143"/>
  <c r="G15" i="143"/>
  <c r="G9" i="141"/>
  <c r="G10" i="141"/>
  <c r="G11" i="141"/>
  <c r="G12" i="141"/>
  <c r="G13" i="141"/>
  <c r="H9" i="143"/>
  <c r="H15" i="143"/>
  <c r="I3" i="143"/>
  <c r="I9" i="143"/>
  <c r="I15" i="143"/>
  <c r="J3" i="143"/>
  <c r="J9" i="143"/>
  <c r="J15" i="143"/>
  <c r="K3" i="140"/>
  <c r="K3" i="142"/>
  <c r="K4" i="140"/>
  <c r="K4" i="142"/>
  <c r="K5" i="140"/>
  <c r="K5" i="142"/>
  <c r="K6" i="140"/>
  <c r="K6" i="142"/>
  <c r="K7" i="140"/>
  <c r="K7" i="142"/>
  <c r="K8" i="140"/>
  <c r="K8" i="142"/>
  <c r="K9" i="142"/>
  <c r="K10" i="142"/>
  <c r="K11" i="142"/>
  <c r="K12" i="142"/>
  <c r="K3" i="143"/>
  <c r="K17" i="140"/>
  <c r="K17" i="142"/>
  <c r="K18" i="140"/>
  <c r="K18" i="142"/>
  <c r="K19" i="140"/>
  <c r="K19" i="142"/>
  <c r="K20" i="140"/>
  <c r="K20" i="142"/>
  <c r="K21" i="140"/>
  <c r="K21" i="142"/>
  <c r="K22" i="140"/>
  <c r="K22" i="142"/>
  <c r="K23" i="140"/>
  <c r="K23" i="142"/>
  <c r="K24" i="142"/>
  <c r="K25" i="142"/>
  <c r="K26" i="140"/>
  <c r="K26" i="142"/>
  <c r="K27" i="142"/>
  <c r="K9" i="143"/>
  <c r="K15" i="143"/>
  <c r="L15" i="143"/>
  <c r="B2" i="144"/>
  <c r="F4" i="144"/>
  <c r="C4" i="144"/>
  <c r="B4" i="143"/>
  <c r="B10" i="143"/>
  <c r="B16" i="143"/>
  <c r="C4" i="143"/>
  <c r="C10" i="143"/>
  <c r="C16" i="143"/>
  <c r="D4" i="143"/>
  <c r="D10" i="143"/>
  <c r="D16" i="143"/>
  <c r="E4" i="143"/>
  <c r="E10" i="143"/>
  <c r="E16" i="143"/>
  <c r="F4" i="143"/>
  <c r="F10" i="143"/>
  <c r="F16" i="143"/>
  <c r="G4" i="143"/>
  <c r="G10" i="143"/>
  <c r="G16" i="143"/>
  <c r="H4" i="143"/>
  <c r="H10" i="143"/>
  <c r="H16" i="143"/>
  <c r="I4" i="143"/>
  <c r="I10" i="143"/>
  <c r="I16" i="143"/>
  <c r="J4" i="143"/>
  <c r="J10" i="143"/>
  <c r="J16" i="143"/>
  <c r="K13" i="142"/>
  <c r="K4" i="143"/>
  <c r="K10" i="143"/>
  <c r="K16" i="143"/>
  <c r="L16" i="143"/>
  <c r="B3" i="144"/>
  <c r="F2" i="144"/>
  <c r="C2" i="144"/>
  <c r="M15" i="143"/>
  <c r="M16" i="143"/>
  <c r="M17" i="143"/>
  <c r="M18" i="143"/>
  <c r="L18" i="143"/>
  <c r="P17" i="143"/>
  <c r="Q17" i="143"/>
  <c r="P16" i="143"/>
  <c r="Q16" i="143"/>
  <c r="L11" i="143"/>
  <c r="M11" i="143"/>
  <c r="L9" i="143"/>
  <c r="P10" i="143"/>
  <c r="Q10" i="143"/>
  <c r="L10" i="143"/>
  <c r="M10" i="143"/>
  <c r="P9" i="143"/>
  <c r="Q9" i="143"/>
  <c r="M9" i="143"/>
  <c r="L5" i="143"/>
  <c r="M5" i="143"/>
  <c r="L3" i="143"/>
  <c r="P4" i="143"/>
  <c r="Q4" i="143"/>
  <c r="L4" i="143"/>
  <c r="M4" i="143"/>
  <c r="P3" i="143"/>
  <c r="Q3" i="143"/>
  <c r="M3" i="143"/>
  <c r="L26" i="142"/>
  <c r="L12" i="142"/>
  <c r="B14" i="141"/>
  <c r="C14" i="141"/>
  <c r="D14" i="141"/>
  <c r="E14" i="141"/>
  <c r="F14" i="141"/>
  <c r="G14" i="141"/>
  <c r="H9" i="141"/>
  <c r="H10" i="141"/>
  <c r="H11" i="141"/>
  <c r="H12" i="141"/>
  <c r="H13" i="141"/>
  <c r="H14" i="141"/>
  <c r="I9" i="141"/>
  <c r="I10" i="141"/>
  <c r="I11" i="141"/>
  <c r="I12" i="141"/>
  <c r="I13" i="141"/>
  <c r="I14" i="141"/>
  <c r="J9" i="141"/>
  <c r="J10" i="141"/>
  <c r="J11" i="141"/>
  <c r="J12" i="141"/>
  <c r="J13" i="141"/>
  <c r="J14" i="141"/>
  <c r="K12" i="141"/>
  <c r="K13" i="141"/>
  <c r="K14" i="141"/>
  <c r="L14" i="141"/>
  <c r="L3" i="141"/>
  <c r="L4" i="141"/>
  <c r="L5" i="141"/>
  <c r="L6" i="141"/>
  <c r="L7" i="141"/>
  <c r="L8" i="141"/>
  <c r="L9" i="141"/>
  <c r="L10" i="141"/>
  <c r="L11" i="141"/>
  <c r="L12" i="141"/>
  <c r="L13" i="141"/>
  <c r="B27" i="140"/>
  <c r="C27" i="140"/>
  <c r="D27" i="140"/>
  <c r="E27" i="140"/>
  <c r="F27" i="140"/>
  <c r="G27" i="140"/>
  <c r="H27" i="140"/>
  <c r="I27" i="140"/>
  <c r="J27" i="140"/>
  <c r="K27" i="140"/>
  <c r="L27" i="140"/>
  <c r="L26" i="140"/>
  <c r="L25" i="140"/>
  <c r="L24" i="140"/>
  <c r="L23" i="140"/>
  <c r="L22" i="140"/>
  <c r="L21" i="140"/>
  <c r="L20" i="140"/>
  <c r="L19" i="140"/>
  <c r="L18" i="140"/>
  <c r="L17" i="140"/>
  <c r="B13" i="140"/>
  <c r="C13" i="140"/>
  <c r="D13" i="140"/>
  <c r="E13" i="140"/>
  <c r="F13" i="140"/>
  <c r="G13" i="140"/>
  <c r="H13" i="140"/>
  <c r="I13" i="140"/>
  <c r="J13" i="140"/>
  <c r="K13" i="140"/>
  <c r="L13" i="140"/>
  <c r="L12" i="140"/>
  <c r="L11" i="140"/>
  <c r="L10" i="140"/>
  <c r="L9" i="140"/>
  <c r="L8" i="140"/>
  <c r="L7" i="140"/>
  <c r="L6" i="140"/>
  <c r="L5" i="140"/>
  <c r="L4" i="140"/>
  <c r="L3" i="140"/>
  <c r="C30" i="139"/>
  <c r="C31" i="139"/>
  <c r="C32" i="139"/>
  <c r="C33" i="139"/>
  <c r="C34" i="139"/>
  <c r="C35" i="139"/>
  <c r="C36" i="139"/>
  <c r="C37" i="139"/>
  <c r="C38" i="139"/>
  <c r="C39" i="139"/>
  <c r="C41" i="139"/>
  <c r="D30" i="139"/>
  <c r="L25" i="139"/>
  <c r="F4" i="29"/>
  <c r="C2" i="35"/>
  <c r="B5" i="35"/>
  <c r="F5" i="29"/>
  <c r="E2" i="35"/>
  <c r="D5" i="35"/>
  <c r="C9" i="35"/>
  <c r="D9" i="35"/>
  <c r="E9" i="35"/>
  <c r="W9" i="35"/>
  <c r="I2" i="80"/>
  <c r="F5" i="35"/>
  <c r="S9" i="35"/>
  <c r="H5" i="35"/>
  <c r="T9" i="35"/>
  <c r="U9" i="35"/>
  <c r="B9" i="35"/>
  <c r="V9" i="35"/>
  <c r="G2" i="80"/>
  <c r="F4" i="80" s="1"/>
  <c r="B36" i="35"/>
  <c r="D36" i="35"/>
  <c r="E48" i="35"/>
  <c r="F48" i="35"/>
  <c r="G48" i="35"/>
  <c r="H48" i="35"/>
  <c r="I48" i="35"/>
  <c r="J48" i="35"/>
  <c r="K48" i="35"/>
  <c r="L48" i="35"/>
  <c r="M48" i="35"/>
  <c r="N48" i="35"/>
  <c r="O48" i="35"/>
  <c r="E2" i="138"/>
  <c r="D4" i="138" s="1"/>
  <c r="D48" i="35"/>
  <c r="C48" i="35"/>
  <c r="B48" i="35"/>
  <c r="C2" i="138"/>
  <c r="B4" i="138" s="1"/>
  <c r="F36" i="35"/>
  <c r="S48" i="35"/>
  <c r="H36" i="35"/>
  <c r="T48" i="35"/>
  <c r="U48" i="35"/>
  <c r="W48" i="35"/>
  <c r="V48" i="35"/>
  <c r="G2" i="138"/>
  <c r="F4" i="138" s="1"/>
  <c r="I2" i="138"/>
  <c r="H4" i="138"/>
  <c r="E47" i="35"/>
  <c r="F47" i="35"/>
  <c r="G47" i="35"/>
  <c r="H47" i="35"/>
  <c r="I47" i="35"/>
  <c r="J47" i="35"/>
  <c r="K47" i="35"/>
  <c r="L47" i="35"/>
  <c r="M47" i="35"/>
  <c r="N47" i="35"/>
  <c r="E2" i="137"/>
  <c r="D4" i="137"/>
  <c r="D47" i="35"/>
  <c r="C47" i="35"/>
  <c r="B47" i="35"/>
  <c r="C2" i="137"/>
  <c r="S47" i="35"/>
  <c r="T47" i="35"/>
  <c r="U47" i="35"/>
  <c r="W47" i="35"/>
  <c r="V47" i="35"/>
  <c r="G2" i="137"/>
  <c r="F4" i="137"/>
  <c r="I2" i="137"/>
  <c r="H4" i="137"/>
  <c r="E46" i="35"/>
  <c r="F46" i="35"/>
  <c r="G46" i="35"/>
  <c r="H46" i="35"/>
  <c r="I46" i="35"/>
  <c r="J46" i="35"/>
  <c r="K46" i="35"/>
  <c r="L46" i="35"/>
  <c r="M46" i="35"/>
  <c r="E2" i="136"/>
  <c r="D4" i="136"/>
  <c r="D46" i="35"/>
  <c r="C46" i="35"/>
  <c r="B46" i="35"/>
  <c r="C2" i="136"/>
  <c r="B4" i="136" s="1"/>
  <c r="S46" i="35"/>
  <c r="T46" i="35"/>
  <c r="U46" i="35"/>
  <c r="W46" i="35"/>
  <c r="V46" i="35"/>
  <c r="G2" i="136"/>
  <c r="F4" i="136"/>
  <c r="I2" i="136"/>
  <c r="H4" i="136"/>
  <c r="D7" i="136"/>
  <c r="W7" i="136"/>
  <c r="E45" i="35"/>
  <c r="F45" i="35"/>
  <c r="G45" i="35"/>
  <c r="H45" i="35"/>
  <c r="I45" i="35"/>
  <c r="J45" i="35"/>
  <c r="K45" i="35"/>
  <c r="L45" i="35"/>
  <c r="E2" i="135"/>
  <c r="D4" i="135" s="1"/>
  <c r="D45" i="35"/>
  <c r="C45" i="35"/>
  <c r="B45" i="35"/>
  <c r="C2" i="135"/>
  <c r="B4" i="135" s="1"/>
  <c r="S45" i="35"/>
  <c r="T45" i="35"/>
  <c r="U45" i="35"/>
  <c r="W45" i="35"/>
  <c r="V45" i="35"/>
  <c r="G2" i="135"/>
  <c r="F4" i="135" s="1"/>
  <c r="I2" i="135"/>
  <c r="H4" i="135"/>
  <c r="E44" i="35"/>
  <c r="F44" i="35"/>
  <c r="G44" i="35"/>
  <c r="H44" i="35"/>
  <c r="I44" i="35"/>
  <c r="J44" i="35"/>
  <c r="K44" i="35"/>
  <c r="E2" i="134"/>
  <c r="D4" i="134" s="1"/>
  <c r="D44" i="35"/>
  <c r="C44" i="35"/>
  <c r="B44" i="35"/>
  <c r="C2" i="134"/>
  <c r="B4" i="134" s="1"/>
  <c r="S44" i="35"/>
  <c r="T44" i="35"/>
  <c r="U44" i="35"/>
  <c r="W44" i="35"/>
  <c r="V44" i="35"/>
  <c r="G2" i="134"/>
  <c r="F4" i="134" s="1"/>
  <c r="I2" i="134"/>
  <c r="H4" i="134"/>
  <c r="E43" i="35"/>
  <c r="F43" i="35"/>
  <c r="G43" i="35"/>
  <c r="H43" i="35"/>
  <c r="I43" i="35"/>
  <c r="J43" i="35"/>
  <c r="E2" i="133"/>
  <c r="D4" i="133" s="1"/>
  <c r="D43" i="35"/>
  <c r="C43" i="35"/>
  <c r="B43" i="35"/>
  <c r="C2" i="133"/>
  <c r="B4" i="133" s="1"/>
  <c r="S43" i="35"/>
  <c r="T43" i="35"/>
  <c r="U43" i="35"/>
  <c r="W43" i="35"/>
  <c r="V43" i="35"/>
  <c r="G2" i="133"/>
  <c r="F4" i="133" s="1"/>
  <c r="I2" i="133"/>
  <c r="H4" i="133"/>
  <c r="E42" i="35"/>
  <c r="F42" i="35"/>
  <c r="G42" i="35"/>
  <c r="H42" i="35"/>
  <c r="I42" i="35"/>
  <c r="E2" i="132"/>
  <c r="D4" i="132" s="1"/>
  <c r="D42" i="35"/>
  <c r="C42" i="35"/>
  <c r="B42" i="35"/>
  <c r="C2" i="132"/>
  <c r="B4" i="132" s="1"/>
  <c r="S42" i="35"/>
  <c r="T42" i="35"/>
  <c r="U42" i="35"/>
  <c r="W42" i="35"/>
  <c r="V42" i="35"/>
  <c r="G2" i="132"/>
  <c r="F4" i="132" s="1"/>
  <c r="I2" i="132"/>
  <c r="H4" i="132"/>
  <c r="B21" i="35"/>
  <c r="D21" i="35"/>
  <c r="D33" i="35"/>
  <c r="E33" i="35"/>
  <c r="F33" i="35"/>
  <c r="G33" i="35"/>
  <c r="H33" i="35"/>
  <c r="I33" i="35"/>
  <c r="J33" i="35"/>
  <c r="K33" i="35"/>
  <c r="L33" i="35"/>
  <c r="M33" i="35"/>
  <c r="N33" i="35"/>
  <c r="E2" i="131"/>
  <c r="D4" i="131"/>
  <c r="C16" i="131" s="1"/>
  <c r="C33" i="35"/>
  <c r="B33" i="35"/>
  <c r="C2" i="131"/>
  <c r="B4" i="131"/>
  <c r="C14" i="131"/>
  <c r="B14" i="131" s="1"/>
  <c r="C12" i="131"/>
  <c r="C10" i="131"/>
  <c r="B10" i="131" s="1"/>
  <c r="C8" i="131"/>
  <c r="D8" i="131" s="1"/>
  <c r="F21" i="35"/>
  <c r="S33" i="35"/>
  <c r="H21" i="35"/>
  <c r="T33" i="35"/>
  <c r="U33" i="35"/>
  <c r="W33" i="35"/>
  <c r="V33" i="35"/>
  <c r="G2" i="131"/>
  <c r="F4" i="131" s="1"/>
  <c r="I2" i="131"/>
  <c r="H4" i="131"/>
  <c r="B12" i="131"/>
  <c r="D7" i="131"/>
  <c r="W7" i="131" s="1"/>
  <c r="B7" i="131"/>
  <c r="R7" i="131" s="1"/>
  <c r="D32" i="35"/>
  <c r="E32" i="35"/>
  <c r="F32" i="35"/>
  <c r="G32" i="35"/>
  <c r="H32" i="35"/>
  <c r="I32" i="35"/>
  <c r="J32" i="35"/>
  <c r="K32" i="35"/>
  <c r="L32" i="35"/>
  <c r="M32" i="35"/>
  <c r="E2" i="130"/>
  <c r="D4" i="130" s="1"/>
  <c r="C32" i="35"/>
  <c r="B32" i="35"/>
  <c r="C2" i="130"/>
  <c r="B4" i="130" s="1"/>
  <c r="S32" i="35"/>
  <c r="T32" i="35"/>
  <c r="U32" i="35"/>
  <c r="W32" i="35"/>
  <c r="V32" i="35"/>
  <c r="G2" i="130"/>
  <c r="F4" i="130"/>
  <c r="I2" i="130"/>
  <c r="H4" i="130"/>
  <c r="D31" i="35"/>
  <c r="E31" i="35"/>
  <c r="F31" i="35"/>
  <c r="G31" i="35"/>
  <c r="H31" i="35"/>
  <c r="I31" i="35"/>
  <c r="J31" i="35"/>
  <c r="K31" i="35"/>
  <c r="L31" i="35"/>
  <c r="E2" i="129"/>
  <c r="D4" i="129"/>
  <c r="C15" i="129" s="1"/>
  <c r="C31" i="35"/>
  <c r="B31" i="35"/>
  <c r="C2" i="129"/>
  <c r="B4" i="129"/>
  <c r="C14" i="129"/>
  <c r="B14" i="129" s="1"/>
  <c r="C12" i="129"/>
  <c r="B12" i="129" s="1"/>
  <c r="C10" i="129"/>
  <c r="C8" i="129"/>
  <c r="D8" i="129" s="1"/>
  <c r="S31" i="35"/>
  <c r="T31" i="35"/>
  <c r="U31" i="35"/>
  <c r="W31" i="35"/>
  <c r="V31" i="35"/>
  <c r="G2" i="129"/>
  <c r="F4" i="129"/>
  <c r="I2" i="129"/>
  <c r="H4" i="129" s="1"/>
  <c r="B10" i="129"/>
  <c r="B8" i="129"/>
  <c r="S7" i="129"/>
  <c r="D30" i="35"/>
  <c r="E30" i="35"/>
  <c r="F30" i="35"/>
  <c r="G30" i="35"/>
  <c r="H30" i="35"/>
  <c r="I30" i="35"/>
  <c r="J30" i="35"/>
  <c r="K30" i="35"/>
  <c r="E2" i="128"/>
  <c r="D4" i="128" s="1"/>
  <c r="C30" i="35"/>
  <c r="B30" i="35"/>
  <c r="C2" i="128"/>
  <c r="B4" i="128" s="1"/>
  <c r="S30" i="35"/>
  <c r="T30" i="35"/>
  <c r="U30" i="35"/>
  <c r="W30" i="35"/>
  <c r="V30" i="35"/>
  <c r="G2" i="128"/>
  <c r="F4" i="128"/>
  <c r="I2" i="128"/>
  <c r="H4" i="128"/>
  <c r="D29" i="35"/>
  <c r="E29" i="35"/>
  <c r="F29" i="35"/>
  <c r="G29" i="35"/>
  <c r="H29" i="35"/>
  <c r="I29" i="35"/>
  <c r="J29" i="35"/>
  <c r="E2" i="127"/>
  <c r="D4" i="127"/>
  <c r="C16" i="127" s="1"/>
  <c r="C29" i="35"/>
  <c r="B29" i="35"/>
  <c r="C2" i="127"/>
  <c r="B4" i="127"/>
  <c r="C14" i="127"/>
  <c r="B14" i="127" s="1"/>
  <c r="C12" i="127"/>
  <c r="C10" i="127"/>
  <c r="B10" i="127" s="1"/>
  <c r="C8" i="127"/>
  <c r="D8" i="127" s="1"/>
  <c r="S29" i="35"/>
  <c r="T29" i="35"/>
  <c r="U29" i="35"/>
  <c r="W29" i="35"/>
  <c r="V29" i="35"/>
  <c r="G2" i="127"/>
  <c r="F4" i="127"/>
  <c r="I2" i="127"/>
  <c r="H4" i="127"/>
  <c r="B8" i="127"/>
  <c r="S7" i="127"/>
  <c r="D28" i="35"/>
  <c r="E28" i="35"/>
  <c r="F28" i="35"/>
  <c r="G28" i="35"/>
  <c r="H28" i="35"/>
  <c r="I28" i="35"/>
  <c r="E2" i="126"/>
  <c r="D4" i="126" s="1"/>
  <c r="C28" i="35"/>
  <c r="B28" i="35"/>
  <c r="C2" i="126"/>
  <c r="B4" i="126" s="1"/>
  <c r="S28" i="35"/>
  <c r="T28" i="35"/>
  <c r="U28" i="35"/>
  <c r="W28" i="35"/>
  <c r="V28" i="35"/>
  <c r="G2" i="126"/>
  <c r="F4" i="126" s="1"/>
  <c r="I2" i="126"/>
  <c r="H4" i="126" s="1"/>
  <c r="D27" i="35"/>
  <c r="E27" i="35"/>
  <c r="F27" i="35"/>
  <c r="G27" i="35"/>
  <c r="H27" i="35"/>
  <c r="E2" i="125"/>
  <c r="D4" i="125" s="1"/>
  <c r="C27" i="35"/>
  <c r="B27" i="35"/>
  <c r="C2" i="125"/>
  <c r="B4" i="125" s="1"/>
  <c r="S27" i="35"/>
  <c r="T27" i="35"/>
  <c r="U27" i="35"/>
  <c r="W27" i="35"/>
  <c r="V27" i="35"/>
  <c r="G2" i="125"/>
  <c r="F4" i="125"/>
  <c r="I2" i="125"/>
  <c r="H4" i="125" s="1"/>
  <c r="D26" i="35"/>
  <c r="E26" i="35"/>
  <c r="F26" i="35"/>
  <c r="G26" i="35"/>
  <c r="E2" i="89"/>
  <c r="D4" i="89" s="1"/>
  <c r="C26" i="35"/>
  <c r="B26" i="35"/>
  <c r="C2" i="89"/>
  <c r="B4" i="89" s="1"/>
  <c r="S26" i="35"/>
  <c r="T26" i="35"/>
  <c r="U26" i="35"/>
  <c r="W26" i="35"/>
  <c r="V26" i="35"/>
  <c r="G2" i="89"/>
  <c r="F4" i="89"/>
  <c r="I2" i="89"/>
  <c r="H4" i="89"/>
  <c r="C2" i="110"/>
  <c r="B36" i="110"/>
  <c r="E2" i="110"/>
  <c r="D36" i="110"/>
  <c r="E48" i="110"/>
  <c r="F48" i="110"/>
  <c r="G48" i="110"/>
  <c r="H48" i="110"/>
  <c r="I48" i="110"/>
  <c r="J48" i="110"/>
  <c r="K48" i="110"/>
  <c r="L48" i="110"/>
  <c r="M48" i="110"/>
  <c r="N48" i="110"/>
  <c r="O48" i="110"/>
  <c r="E2" i="124"/>
  <c r="D4" i="124" s="1"/>
  <c r="D48" i="110"/>
  <c r="C48" i="110"/>
  <c r="B48" i="110"/>
  <c r="C2" i="124"/>
  <c r="B4" i="124"/>
  <c r="F36" i="110"/>
  <c r="S48" i="110"/>
  <c r="H36" i="110"/>
  <c r="T48" i="110"/>
  <c r="U48" i="110"/>
  <c r="W48" i="110"/>
  <c r="V48" i="110"/>
  <c r="G2" i="124"/>
  <c r="F4" i="124" s="1"/>
  <c r="I2" i="124"/>
  <c r="H4" i="124"/>
  <c r="B7" i="124"/>
  <c r="E47" i="110"/>
  <c r="F47" i="110"/>
  <c r="G47" i="110"/>
  <c r="H47" i="110"/>
  <c r="I47" i="110"/>
  <c r="J47" i="110"/>
  <c r="K47" i="110"/>
  <c r="L47" i="110"/>
  <c r="M47" i="110"/>
  <c r="N47" i="110"/>
  <c r="E2" i="123"/>
  <c r="D4" i="123" s="1"/>
  <c r="D47" i="110"/>
  <c r="C47" i="110"/>
  <c r="B47" i="110"/>
  <c r="C2" i="123"/>
  <c r="B4" i="123" s="1"/>
  <c r="S47" i="110"/>
  <c r="T47" i="110"/>
  <c r="U47" i="110"/>
  <c r="W47" i="110"/>
  <c r="V47" i="110"/>
  <c r="G2" i="123"/>
  <c r="F4" i="123" s="1"/>
  <c r="I2" i="123"/>
  <c r="H4" i="123"/>
  <c r="E46" i="110"/>
  <c r="F46" i="110"/>
  <c r="G46" i="110"/>
  <c r="H46" i="110"/>
  <c r="I46" i="110"/>
  <c r="J46" i="110"/>
  <c r="K46" i="110"/>
  <c r="L46" i="110"/>
  <c r="M46" i="110"/>
  <c r="E2" i="122"/>
  <c r="D4" i="122"/>
  <c r="D46" i="110"/>
  <c r="C46" i="110"/>
  <c r="B46" i="110"/>
  <c r="C2" i="122"/>
  <c r="B4" i="122" s="1"/>
  <c r="S46" i="110"/>
  <c r="T46" i="110"/>
  <c r="U46" i="110"/>
  <c r="W46" i="110"/>
  <c r="V46" i="110"/>
  <c r="G2" i="122"/>
  <c r="F4" i="122"/>
  <c r="I2" i="122"/>
  <c r="H4" i="122"/>
  <c r="D7" i="122"/>
  <c r="W7" i="122"/>
  <c r="E45" i="110"/>
  <c r="F45" i="110"/>
  <c r="G45" i="110"/>
  <c r="H45" i="110"/>
  <c r="I45" i="110"/>
  <c r="J45" i="110"/>
  <c r="K45" i="110"/>
  <c r="L45" i="110"/>
  <c r="E2" i="121"/>
  <c r="D4" i="121" s="1"/>
  <c r="D45" i="110"/>
  <c r="C45" i="110"/>
  <c r="B45" i="110"/>
  <c r="C2" i="121"/>
  <c r="B4" i="121" s="1"/>
  <c r="S45" i="110"/>
  <c r="T45" i="110"/>
  <c r="U45" i="110"/>
  <c r="W45" i="110"/>
  <c r="V45" i="110"/>
  <c r="G2" i="121"/>
  <c r="F4" i="121" s="1"/>
  <c r="I2" i="121"/>
  <c r="H4" i="121"/>
  <c r="E44" i="110"/>
  <c r="F44" i="110"/>
  <c r="G44" i="110"/>
  <c r="H44" i="110"/>
  <c r="I44" i="110"/>
  <c r="J44" i="110"/>
  <c r="K44" i="110"/>
  <c r="E2" i="120"/>
  <c r="D4" i="120"/>
  <c r="D44" i="110"/>
  <c r="C44" i="110"/>
  <c r="B44" i="110"/>
  <c r="C2" i="120"/>
  <c r="B4" i="120"/>
  <c r="C16" i="120"/>
  <c r="C14" i="120"/>
  <c r="B14" i="120" s="1"/>
  <c r="C12" i="120"/>
  <c r="B12" i="120" s="1"/>
  <c r="C10" i="120"/>
  <c r="C8" i="120"/>
  <c r="D8" i="120" s="1"/>
  <c r="S44" i="110"/>
  <c r="T44" i="110"/>
  <c r="U44" i="110"/>
  <c r="W44" i="110"/>
  <c r="V44" i="110"/>
  <c r="G2" i="120"/>
  <c r="F4" i="120"/>
  <c r="I2" i="120"/>
  <c r="E8" i="120"/>
  <c r="W8" i="120"/>
  <c r="B8" i="120"/>
  <c r="N8" i="120" s="1"/>
  <c r="S7" i="120"/>
  <c r="E43" i="110"/>
  <c r="F43" i="110"/>
  <c r="G43" i="110"/>
  <c r="H43" i="110"/>
  <c r="I43" i="110"/>
  <c r="J43" i="110"/>
  <c r="E2" i="119"/>
  <c r="D4" i="119"/>
  <c r="C16" i="119" s="1"/>
  <c r="D43" i="110"/>
  <c r="C43" i="110"/>
  <c r="B43" i="110"/>
  <c r="C2" i="119"/>
  <c r="B4" i="119"/>
  <c r="C14" i="119"/>
  <c r="C12" i="119"/>
  <c r="C10" i="119"/>
  <c r="B10" i="119" s="1"/>
  <c r="C8" i="119"/>
  <c r="D8" i="119" s="1"/>
  <c r="S43" i="110"/>
  <c r="T43" i="110"/>
  <c r="U43" i="110"/>
  <c r="W43" i="110"/>
  <c r="V43" i="110"/>
  <c r="G2" i="119"/>
  <c r="F4" i="119"/>
  <c r="I2" i="119"/>
  <c r="H4" i="119"/>
  <c r="B8" i="119"/>
  <c r="D7" i="119"/>
  <c r="W7" i="119"/>
  <c r="S7" i="119"/>
  <c r="U7" i="119" s="1"/>
  <c r="T7" i="119"/>
  <c r="E42" i="110"/>
  <c r="F42" i="110"/>
  <c r="G42" i="110"/>
  <c r="H42" i="110"/>
  <c r="I42" i="110"/>
  <c r="E2" i="118"/>
  <c r="D4" i="118" s="1"/>
  <c r="D42" i="110"/>
  <c r="C42" i="110"/>
  <c r="B42" i="110"/>
  <c r="C2" i="118"/>
  <c r="B4" i="118"/>
  <c r="S42" i="110"/>
  <c r="T42" i="110"/>
  <c r="U42" i="110"/>
  <c r="W42" i="110"/>
  <c r="V42" i="110"/>
  <c r="G2" i="118"/>
  <c r="F4" i="118" s="1"/>
  <c r="I2" i="118"/>
  <c r="H4" i="118" s="1"/>
  <c r="B21" i="110"/>
  <c r="D21" i="110"/>
  <c r="D33" i="110"/>
  <c r="E33" i="110"/>
  <c r="F33" i="110"/>
  <c r="G33" i="110"/>
  <c r="H33" i="110"/>
  <c r="I33" i="110"/>
  <c r="J33" i="110"/>
  <c r="K33" i="110"/>
  <c r="L33" i="110"/>
  <c r="M33" i="110"/>
  <c r="N33" i="110"/>
  <c r="E2" i="117"/>
  <c r="D4" i="117"/>
  <c r="C15" i="117" s="1"/>
  <c r="C33" i="110"/>
  <c r="B33" i="110"/>
  <c r="C2" i="117"/>
  <c r="B4" i="117"/>
  <c r="C16" i="117"/>
  <c r="B16" i="117" s="1"/>
  <c r="C14" i="117"/>
  <c r="C12" i="117"/>
  <c r="C10" i="117"/>
  <c r="B10" i="117" s="1"/>
  <c r="C8" i="117"/>
  <c r="B8" i="117" s="1"/>
  <c r="F21" i="110"/>
  <c r="S33" i="110"/>
  <c r="H21" i="110"/>
  <c r="T33" i="110"/>
  <c r="U33" i="110"/>
  <c r="W33" i="110"/>
  <c r="V33" i="110"/>
  <c r="G2" i="117"/>
  <c r="F4" i="117"/>
  <c r="I2" i="117"/>
  <c r="H4" i="117"/>
  <c r="B14" i="117"/>
  <c r="B12" i="117"/>
  <c r="D8" i="117"/>
  <c r="E8" i="117" s="1"/>
  <c r="T8" i="117"/>
  <c r="D7" i="117"/>
  <c r="W7" i="117"/>
  <c r="B7" i="117"/>
  <c r="R7" i="117" s="1"/>
  <c r="E43" i="117" s="1"/>
  <c r="D32" i="110"/>
  <c r="E32" i="110"/>
  <c r="F32" i="110"/>
  <c r="G32" i="110"/>
  <c r="H32" i="110"/>
  <c r="I32" i="110"/>
  <c r="J32" i="110"/>
  <c r="K32" i="110"/>
  <c r="L32" i="110"/>
  <c r="M32" i="110"/>
  <c r="E2" i="116"/>
  <c r="D4" i="116" s="1"/>
  <c r="C32" i="110"/>
  <c r="B32" i="110"/>
  <c r="C2" i="116"/>
  <c r="B4" i="116" s="1"/>
  <c r="S32" i="110"/>
  <c r="T32" i="110"/>
  <c r="U32" i="110"/>
  <c r="W32" i="110"/>
  <c r="V32" i="110"/>
  <c r="G2" i="116"/>
  <c r="F4" i="116"/>
  <c r="I2" i="116"/>
  <c r="H4" i="116" s="1"/>
  <c r="D31" i="110"/>
  <c r="E31" i="110"/>
  <c r="F31" i="110"/>
  <c r="G31" i="110"/>
  <c r="H31" i="110"/>
  <c r="I31" i="110"/>
  <c r="J31" i="110"/>
  <c r="K31" i="110"/>
  <c r="L31" i="110"/>
  <c r="E2" i="115"/>
  <c r="D4" i="115"/>
  <c r="C15" i="115" s="1"/>
  <c r="C31" i="110"/>
  <c r="B31" i="110"/>
  <c r="C2" i="115"/>
  <c r="B4" i="115"/>
  <c r="C16" i="115"/>
  <c r="C14" i="115"/>
  <c r="B14" i="115" s="1"/>
  <c r="C12" i="115"/>
  <c r="B12" i="115" s="1"/>
  <c r="C10" i="115"/>
  <c r="C8" i="115"/>
  <c r="D8" i="115" s="1"/>
  <c r="S31" i="110"/>
  <c r="T31" i="110"/>
  <c r="U31" i="110"/>
  <c r="W31" i="110"/>
  <c r="V31" i="110"/>
  <c r="G2" i="115"/>
  <c r="F4" i="115"/>
  <c r="I2" i="115"/>
  <c r="H4" i="115" s="1"/>
  <c r="B10" i="115"/>
  <c r="B8" i="115"/>
  <c r="S7" i="115"/>
  <c r="D30" i="110"/>
  <c r="E30" i="110"/>
  <c r="F30" i="110"/>
  <c r="G30" i="110"/>
  <c r="H30" i="110"/>
  <c r="I30" i="110"/>
  <c r="J30" i="110"/>
  <c r="K30" i="110"/>
  <c r="E2" i="114"/>
  <c r="D4" i="114" s="1"/>
  <c r="C30" i="110"/>
  <c r="B30" i="110"/>
  <c r="C2" i="114"/>
  <c r="B4" i="114" s="1"/>
  <c r="S30" i="110"/>
  <c r="T30" i="110"/>
  <c r="U30" i="110"/>
  <c r="W30" i="110"/>
  <c r="V30" i="110"/>
  <c r="G2" i="114"/>
  <c r="F4" i="114"/>
  <c r="I2" i="114"/>
  <c r="H4" i="114"/>
  <c r="D29" i="110"/>
  <c r="E29" i="110"/>
  <c r="F29" i="110"/>
  <c r="G29" i="110"/>
  <c r="H29" i="110"/>
  <c r="I29" i="110"/>
  <c r="J29" i="110"/>
  <c r="E2" i="113"/>
  <c r="D4" i="113" s="1"/>
  <c r="C29" i="110"/>
  <c r="B29" i="110"/>
  <c r="C2" i="113"/>
  <c r="B4" i="113" s="1"/>
  <c r="S29" i="110"/>
  <c r="T29" i="110"/>
  <c r="U29" i="110"/>
  <c r="W29" i="110"/>
  <c r="V29" i="110"/>
  <c r="G2" i="113"/>
  <c r="F4" i="113"/>
  <c r="I2" i="113"/>
  <c r="H4" i="113"/>
  <c r="D28" i="110"/>
  <c r="E28" i="110"/>
  <c r="F28" i="110"/>
  <c r="G28" i="110"/>
  <c r="H28" i="110"/>
  <c r="I28" i="110"/>
  <c r="E2" i="112"/>
  <c r="D4" i="112"/>
  <c r="C16" i="112" s="1"/>
  <c r="C28" i="110"/>
  <c r="B28" i="110"/>
  <c r="C2" i="112"/>
  <c r="B4" i="112"/>
  <c r="C14" i="112"/>
  <c r="B14" i="112" s="1"/>
  <c r="C12" i="112"/>
  <c r="C10" i="112"/>
  <c r="B10" i="112" s="1"/>
  <c r="C8" i="112"/>
  <c r="D8" i="112" s="1"/>
  <c r="S28" i="110"/>
  <c r="T28" i="110"/>
  <c r="U28" i="110"/>
  <c r="W28" i="110"/>
  <c r="V28" i="110"/>
  <c r="G2" i="112"/>
  <c r="F4" i="112"/>
  <c r="I2" i="112"/>
  <c r="H4" i="112"/>
  <c r="B8" i="112"/>
  <c r="S7" i="112"/>
  <c r="D27" i="110"/>
  <c r="E27" i="110"/>
  <c r="F27" i="110"/>
  <c r="G27" i="110"/>
  <c r="H27" i="110"/>
  <c r="E2" i="111"/>
  <c r="D4" i="111" s="1"/>
  <c r="C27" i="110"/>
  <c r="B27" i="110"/>
  <c r="C2" i="111"/>
  <c r="B4" i="111" s="1"/>
  <c r="S27" i="110"/>
  <c r="T27" i="110"/>
  <c r="U27" i="110"/>
  <c r="W27" i="110"/>
  <c r="V27" i="110"/>
  <c r="G2" i="111"/>
  <c r="F4" i="111" s="1"/>
  <c r="I2" i="111"/>
  <c r="H4" i="111"/>
  <c r="D26" i="110"/>
  <c r="E26" i="110"/>
  <c r="F26" i="110"/>
  <c r="G26" i="110"/>
  <c r="E2" i="108"/>
  <c r="D4" i="108" s="1"/>
  <c r="C26" i="110"/>
  <c r="B26" i="110"/>
  <c r="C2" i="108"/>
  <c r="B4" i="108" s="1"/>
  <c r="S26" i="110"/>
  <c r="T26" i="110"/>
  <c r="U26" i="110"/>
  <c r="W26" i="110"/>
  <c r="V26" i="110"/>
  <c r="G2" i="108"/>
  <c r="F4" i="108" s="1"/>
  <c r="I2" i="108"/>
  <c r="H4" i="108"/>
  <c r="D5" i="110"/>
  <c r="B5" i="110"/>
  <c r="C17" i="110"/>
  <c r="C16" i="110"/>
  <c r="D17" i="110"/>
  <c r="C15" i="110"/>
  <c r="E17" i="110"/>
  <c r="C14" i="110"/>
  <c r="F17" i="110"/>
  <c r="C13" i="110"/>
  <c r="G17" i="110"/>
  <c r="C12" i="110"/>
  <c r="H17" i="110"/>
  <c r="C11" i="110"/>
  <c r="I17" i="110"/>
  <c r="C10" i="110"/>
  <c r="J17" i="110"/>
  <c r="C9" i="110"/>
  <c r="K17" i="110"/>
  <c r="L17" i="110"/>
  <c r="M17" i="110"/>
  <c r="E2" i="107"/>
  <c r="D4" i="107"/>
  <c r="B17" i="110"/>
  <c r="C2" i="107"/>
  <c r="B4" i="107"/>
  <c r="C16" i="107"/>
  <c r="F5" i="110"/>
  <c r="S17" i="110"/>
  <c r="H5" i="110"/>
  <c r="T17" i="110"/>
  <c r="U17" i="110"/>
  <c r="W17" i="110"/>
  <c r="V17" i="110"/>
  <c r="G2" i="107"/>
  <c r="F4" i="107"/>
  <c r="I2" i="107"/>
  <c r="H4" i="107"/>
  <c r="D7" i="107"/>
  <c r="W7" i="107"/>
  <c r="T7" i="107"/>
  <c r="B7" i="107"/>
  <c r="D16" i="110"/>
  <c r="E16" i="110"/>
  <c r="F16" i="110"/>
  <c r="G16" i="110"/>
  <c r="H16" i="110"/>
  <c r="I16" i="110"/>
  <c r="J16" i="110"/>
  <c r="K16" i="110"/>
  <c r="L16" i="110"/>
  <c r="E2" i="106"/>
  <c r="B16" i="110"/>
  <c r="C2" i="106"/>
  <c r="B4" i="106"/>
  <c r="S16" i="110"/>
  <c r="T16" i="110"/>
  <c r="U16" i="110"/>
  <c r="W16" i="110"/>
  <c r="V16" i="110"/>
  <c r="G2" i="106"/>
  <c r="F4" i="106"/>
  <c r="I2" i="106"/>
  <c r="H4" i="106"/>
  <c r="S7" i="106"/>
  <c r="D15" i="110"/>
  <c r="E15" i="110"/>
  <c r="F15" i="110"/>
  <c r="G15" i="110"/>
  <c r="H15" i="110"/>
  <c r="I15" i="110"/>
  <c r="J15" i="110"/>
  <c r="K15" i="110"/>
  <c r="E2" i="105"/>
  <c r="D4" i="105" s="1"/>
  <c r="C13" i="105" s="1"/>
  <c r="B15" i="110"/>
  <c r="C2" i="105"/>
  <c r="B4" i="105"/>
  <c r="C15" i="105"/>
  <c r="C11" i="105"/>
  <c r="C9" i="105"/>
  <c r="S15" i="110"/>
  <c r="T15" i="110"/>
  <c r="U15" i="110"/>
  <c r="W15" i="110"/>
  <c r="V15" i="110"/>
  <c r="G2" i="105"/>
  <c r="I2" i="105"/>
  <c r="H4" i="105"/>
  <c r="B15" i="105"/>
  <c r="D7" i="105"/>
  <c r="W7" i="105" s="1"/>
  <c r="B7" i="105"/>
  <c r="D14" i="110"/>
  <c r="E14" i="110"/>
  <c r="F14" i="110"/>
  <c r="G14" i="110"/>
  <c r="H14" i="110"/>
  <c r="I14" i="110"/>
  <c r="J14" i="110"/>
  <c r="E2" i="104"/>
  <c r="D4" i="104"/>
  <c r="C15" i="104" s="1"/>
  <c r="B14" i="110"/>
  <c r="C2" i="104"/>
  <c r="B4" i="104"/>
  <c r="C16" i="104"/>
  <c r="D16" i="104" s="1"/>
  <c r="S14" i="110"/>
  <c r="T14" i="110"/>
  <c r="U14" i="110"/>
  <c r="W14" i="110"/>
  <c r="V14" i="110"/>
  <c r="G2" i="104"/>
  <c r="F4" i="104"/>
  <c r="I2" i="104"/>
  <c r="H4" i="104" s="1"/>
  <c r="B16" i="104"/>
  <c r="D7" i="104"/>
  <c r="W7" i="104"/>
  <c r="S7" i="104"/>
  <c r="B7" i="104"/>
  <c r="D13" i="110"/>
  <c r="E13" i="110"/>
  <c r="F13" i="110"/>
  <c r="G13" i="110"/>
  <c r="H13" i="110"/>
  <c r="I13" i="110"/>
  <c r="E2" i="103"/>
  <c r="D4" i="103" s="1"/>
  <c r="B13" i="110"/>
  <c r="C2" i="103"/>
  <c r="B4" i="103"/>
  <c r="S13" i="110"/>
  <c r="T13" i="110"/>
  <c r="U13" i="110"/>
  <c r="W13" i="110"/>
  <c r="V13" i="110"/>
  <c r="G2" i="103"/>
  <c r="F4" i="103"/>
  <c r="I2" i="103"/>
  <c r="H4" i="103"/>
  <c r="S7" i="103"/>
  <c r="B7" i="103"/>
  <c r="D12" i="110"/>
  <c r="E12" i="110"/>
  <c r="F12" i="110"/>
  <c r="G12" i="110"/>
  <c r="H12" i="110"/>
  <c r="E2" i="102"/>
  <c r="D4" i="102" s="1"/>
  <c r="B12" i="110"/>
  <c r="C2" i="102"/>
  <c r="B4" i="102"/>
  <c r="S12" i="110"/>
  <c r="T12" i="110"/>
  <c r="U12" i="110"/>
  <c r="W12" i="110"/>
  <c r="V12" i="110"/>
  <c r="G2" i="102"/>
  <c r="F4" i="102"/>
  <c r="I2" i="102"/>
  <c r="H4" i="102"/>
  <c r="D11" i="110"/>
  <c r="E11" i="110"/>
  <c r="F11" i="110"/>
  <c r="G11" i="110"/>
  <c r="E2" i="101"/>
  <c r="D4" i="101" s="1"/>
  <c r="B11" i="110"/>
  <c r="C2" i="101"/>
  <c r="B4" i="101" s="1"/>
  <c r="S11" i="110"/>
  <c r="T11" i="110"/>
  <c r="U11" i="110"/>
  <c r="W11" i="110"/>
  <c r="V11" i="110"/>
  <c r="G2" i="101"/>
  <c r="F4" i="101"/>
  <c r="I2" i="101"/>
  <c r="H4" i="101"/>
  <c r="D10" i="110"/>
  <c r="E10" i="110"/>
  <c r="F10" i="110"/>
  <c r="E2" i="100"/>
  <c r="B10" i="110"/>
  <c r="C2" i="100"/>
  <c r="B4" i="100"/>
  <c r="S10" i="110"/>
  <c r="T10" i="110"/>
  <c r="U10" i="110"/>
  <c r="W10" i="110"/>
  <c r="V10" i="110"/>
  <c r="G2" i="100"/>
  <c r="F4" i="100"/>
  <c r="I2" i="100"/>
  <c r="H4" i="100"/>
  <c r="S7" i="100"/>
  <c r="D9" i="110"/>
  <c r="E9" i="110"/>
  <c r="E2" i="99"/>
  <c r="B9" i="110"/>
  <c r="C2" i="99"/>
  <c r="B4" i="99"/>
  <c r="S9" i="110"/>
  <c r="T9" i="110"/>
  <c r="U9" i="110"/>
  <c r="W9" i="110"/>
  <c r="V9" i="110"/>
  <c r="G2" i="99"/>
  <c r="F4" i="99"/>
  <c r="I2" i="99"/>
  <c r="H4" i="99" s="1"/>
  <c r="S7" i="99"/>
  <c r="C16" i="35"/>
  <c r="C15" i="35"/>
  <c r="D16" i="35"/>
  <c r="C14" i="35"/>
  <c r="E16" i="35"/>
  <c r="C13" i="35"/>
  <c r="F16" i="35"/>
  <c r="C12" i="35"/>
  <c r="G16" i="35"/>
  <c r="C11" i="35"/>
  <c r="H16" i="35"/>
  <c r="C10" i="35"/>
  <c r="I16" i="35"/>
  <c r="J16" i="35"/>
  <c r="K16" i="35"/>
  <c r="L16" i="35"/>
  <c r="E2" i="96"/>
  <c r="D4" i="96" s="1"/>
  <c r="B16" i="35"/>
  <c r="C2" i="96"/>
  <c r="B4" i="96"/>
  <c r="C17" i="35"/>
  <c r="D17" i="35"/>
  <c r="E17" i="35"/>
  <c r="F17" i="35"/>
  <c r="G17" i="35"/>
  <c r="H17" i="35"/>
  <c r="I17" i="35"/>
  <c r="J17" i="35"/>
  <c r="K17" i="35"/>
  <c r="L17" i="35"/>
  <c r="S17" i="35"/>
  <c r="T17" i="35"/>
  <c r="U17" i="35"/>
  <c r="M17" i="35"/>
  <c r="W17" i="35"/>
  <c r="B17" i="35"/>
  <c r="V17" i="35"/>
  <c r="G2" i="96"/>
  <c r="F4" i="96" s="1"/>
  <c r="I2" i="96"/>
  <c r="H4" i="96"/>
  <c r="B7" i="96"/>
  <c r="E2" i="94"/>
  <c r="D4" i="94"/>
  <c r="C2" i="94"/>
  <c r="B4" i="94" s="1"/>
  <c r="S16" i="35"/>
  <c r="T16" i="35"/>
  <c r="U16" i="35"/>
  <c r="W16" i="35"/>
  <c r="V16" i="35"/>
  <c r="G2" i="94"/>
  <c r="F4" i="94"/>
  <c r="I2" i="94"/>
  <c r="H4" i="94"/>
  <c r="T7" i="94" s="1"/>
  <c r="D7" i="94"/>
  <c r="W7" i="94"/>
  <c r="D15" i="35"/>
  <c r="E15" i="35"/>
  <c r="F15" i="35"/>
  <c r="G15" i="35"/>
  <c r="H15" i="35"/>
  <c r="I15" i="35"/>
  <c r="J15" i="35"/>
  <c r="K15" i="35"/>
  <c r="E2" i="93"/>
  <c r="D4" i="93" s="1"/>
  <c r="B15" i="35"/>
  <c r="C2" i="93"/>
  <c r="B4" i="93"/>
  <c r="S15" i="35"/>
  <c r="T15" i="35"/>
  <c r="U15" i="35"/>
  <c r="W15" i="35"/>
  <c r="V15" i="35"/>
  <c r="G2" i="93"/>
  <c r="F4" i="93"/>
  <c r="I2" i="93"/>
  <c r="H4" i="93"/>
  <c r="S7" i="93"/>
  <c r="B7" i="93"/>
  <c r="D14" i="35"/>
  <c r="E14" i="35"/>
  <c r="F14" i="35"/>
  <c r="G14" i="35"/>
  <c r="H14" i="35"/>
  <c r="I14" i="35"/>
  <c r="J14" i="35"/>
  <c r="E2" i="92"/>
  <c r="D4" i="92"/>
  <c r="B14" i="35"/>
  <c r="C2" i="92"/>
  <c r="B4" i="92"/>
  <c r="C16" i="92"/>
  <c r="C15" i="92"/>
  <c r="C13" i="92"/>
  <c r="C11" i="92"/>
  <c r="C9" i="92"/>
  <c r="S14" i="35"/>
  <c r="T14" i="35"/>
  <c r="U14" i="35"/>
  <c r="W14" i="35"/>
  <c r="V14" i="35"/>
  <c r="G2" i="92"/>
  <c r="F4" i="92" s="1"/>
  <c r="I2" i="92"/>
  <c r="H4" i="92"/>
  <c r="B15" i="92"/>
  <c r="B9" i="92"/>
  <c r="D7" i="92"/>
  <c r="W7" i="92" s="1"/>
  <c r="B7" i="92"/>
  <c r="R7" i="92" s="1"/>
  <c r="E43" i="92" s="1"/>
  <c r="D13" i="35"/>
  <c r="E13" i="35"/>
  <c r="F13" i="35"/>
  <c r="G13" i="35"/>
  <c r="H13" i="35"/>
  <c r="I13" i="35"/>
  <c r="E2" i="91"/>
  <c r="D4" i="91"/>
  <c r="B13" i="35"/>
  <c r="C2" i="91"/>
  <c r="B4" i="91"/>
  <c r="C16" i="91"/>
  <c r="D16" i="91" s="1"/>
  <c r="C15" i="91"/>
  <c r="C13" i="91"/>
  <c r="C11" i="91"/>
  <c r="C9" i="91"/>
  <c r="S13" i="35"/>
  <c r="T13" i="35"/>
  <c r="U13" i="35"/>
  <c r="W13" i="35"/>
  <c r="V13" i="35"/>
  <c r="G2" i="91"/>
  <c r="I2" i="91"/>
  <c r="H4" i="91"/>
  <c r="B15" i="91"/>
  <c r="D7" i="91"/>
  <c r="W7" i="91"/>
  <c r="B7" i="91"/>
  <c r="R7" i="91" s="1"/>
  <c r="D12" i="35"/>
  <c r="E12" i="35"/>
  <c r="F12" i="35"/>
  <c r="G12" i="35"/>
  <c r="H12" i="35"/>
  <c r="E2" i="90"/>
  <c r="D4" i="90" s="1"/>
  <c r="B12" i="35"/>
  <c r="C2" i="90"/>
  <c r="S12" i="35"/>
  <c r="T12" i="35"/>
  <c r="U12" i="35"/>
  <c r="W12" i="35"/>
  <c r="V12" i="35"/>
  <c r="G2" i="90"/>
  <c r="F4" i="90" s="1"/>
  <c r="I2" i="90"/>
  <c r="H4" i="90"/>
  <c r="D7" i="90"/>
  <c r="W7" i="90"/>
  <c r="D11" i="35"/>
  <c r="E11" i="35"/>
  <c r="F11" i="35"/>
  <c r="G11" i="35"/>
  <c r="E2" i="88"/>
  <c r="D1" i="88" s="1"/>
  <c r="B11" i="35"/>
  <c r="C2" i="88"/>
  <c r="B4" i="88"/>
  <c r="S11" i="35"/>
  <c r="T11" i="35"/>
  <c r="U11" i="35"/>
  <c r="W11" i="35"/>
  <c r="V11" i="35"/>
  <c r="G2" i="88"/>
  <c r="F4" i="88" s="1"/>
  <c r="I2" i="88"/>
  <c r="H4" i="88" s="1"/>
  <c r="S7" i="88"/>
  <c r="D10" i="35"/>
  <c r="E10" i="35"/>
  <c r="F10" i="35"/>
  <c r="E2" i="87"/>
  <c r="D4" i="87" s="1"/>
  <c r="B10" i="35"/>
  <c r="C2" i="87"/>
  <c r="S10" i="35"/>
  <c r="T10" i="35"/>
  <c r="U10" i="35"/>
  <c r="W10" i="35"/>
  <c r="V10" i="35"/>
  <c r="G2" i="87"/>
  <c r="F4" i="87"/>
  <c r="I2" i="87"/>
  <c r="H4" i="87"/>
  <c r="D7" i="87"/>
  <c r="W7" i="87"/>
  <c r="E2" i="80"/>
  <c r="D1" i="80" s="1"/>
  <c r="D4" i="80"/>
  <c r="C2" i="80"/>
  <c r="B4" i="80" s="1"/>
  <c r="H4" i="80"/>
  <c r="E41" i="110"/>
  <c r="F41" i="110"/>
  <c r="G41" i="110"/>
  <c r="H41" i="110"/>
  <c r="W41" i="110"/>
  <c r="D41" i="110"/>
  <c r="C41" i="110"/>
  <c r="S41" i="110"/>
  <c r="T41" i="110"/>
  <c r="U41" i="110"/>
  <c r="B41" i="110"/>
  <c r="V41" i="110"/>
  <c r="E40" i="110"/>
  <c r="F40" i="110"/>
  <c r="G40" i="110"/>
  <c r="W40" i="110"/>
  <c r="D40" i="110"/>
  <c r="C40" i="110"/>
  <c r="S40" i="110"/>
  <c r="T40" i="110"/>
  <c r="U40" i="110"/>
  <c r="B40" i="110"/>
  <c r="V40" i="110"/>
  <c r="E39" i="110"/>
  <c r="F39" i="110"/>
  <c r="W39" i="110"/>
  <c r="D39" i="110"/>
  <c r="C39" i="110"/>
  <c r="S39" i="110"/>
  <c r="T39" i="110"/>
  <c r="U39" i="110"/>
  <c r="B39" i="110"/>
  <c r="V39" i="110"/>
  <c r="D25" i="110"/>
  <c r="E25" i="110"/>
  <c r="F25" i="110"/>
  <c r="W25" i="110"/>
  <c r="C25" i="110"/>
  <c r="S25" i="110"/>
  <c r="T25" i="110"/>
  <c r="U25" i="110"/>
  <c r="B25" i="110"/>
  <c r="V25" i="110"/>
  <c r="D24" i="110"/>
  <c r="E24" i="110"/>
  <c r="W24" i="110"/>
  <c r="C24" i="110"/>
  <c r="S24" i="110"/>
  <c r="T24" i="110"/>
  <c r="U24" i="110"/>
  <c r="B24" i="110"/>
  <c r="V24" i="110"/>
  <c r="D8" i="110"/>
  <c r="W8" i="110"/>
  <c r="S8" i="110"/>
  <c r="T8" i="110"/>
  <c r="U8" i="110"/>
  <c r="B8" i="110"/>
  <c r="V8" i="110"/>
  <c r="E41" i="35"/>
  <c r="D41" i="35"/>
  <c r="C41" i="35"/>
  <c r="F41" i="35"/>
  <c r="G41" i="35"/>
  <c r="S41" i="35"/>
  <c r="T41" i="35"/>
  <c r="U41" i="35"/>
  <c r="H41" i="35"/>
  <c r="W41" i="35"/>
  <c r="B41" i="35"/>
  <c r="V41" i="35"/>
  <c r="E40" i="35"/>
  <c r="D40" i="35"/>
  <c r="C40" i="35"/>
  <c r="F40" i="35"/>
  <c r="S40" i="35"/>
  <c r="T40" i="35"/>
  <c r="U40" i="35"/>
  <c r="G40" i="35"/>
  <c r="W40" i="35"/>
  <c r="B40" i="35"/>
  <c r="V40" i="35"/>
  <c r="E39" i="35"/>
  <c r="D39" i="35"/>
  <c r="C39" i="35"/>
  <c r="S39" i="35"/>
  <c r="T39" i="35"/>
  <c r="U39" i="35"/>
  <c r="F39" i="35"/>
  <c r="W39" i="35"/>
  <c r="B39" i="35"/>
  <c r="V39" i="35"/>
  <c r="D25" i="35"/>
  <c r="C25" i="35"/>
  <c r="E25" i="35"/>
  <c r="S25" i="35"/>
  <c r="T25" i="35"/>
  <c r="U25" i="35"/>
  <c r="F25" i="35"/>
  <c r="W25" i="35"/>
  <c r="B25" i="35"/>
  <c r="V25" i="35"/>
  <c r="D24" i="35"/>
  <c r="C24" i="35"/>
  <c r="S24" i="35"/>
  <c r="T24" i="35"/>
  <c r="U24" i="35"/>
  <c r="E24" i="35"/>
  <c r="W24" i="35"/>
  <c r="B24" i="35"/>
  <c r="V24" i="35"/>
  <c r="S8" i="35"/>
  <c r="T8" i="35"/>
  <c r="U8" i="35"/>
  <c r="D8" i="35"/>
  <c r="W8" i="35"/>
  <c r="B8" i="35"/>
  <c r="V8" i="35"/>
  <c r="I5" i="29"/>
  <c r="I4" i="29"/>
  <c r="K2" i="138"/>
  <c r="J4" i="138" s="1"/>
  <c r="K2" i="135"/>
  <c r="J4" i="135" s="1"/>
  <c r="K2" i="133"/>
  <c r="J4" i="133" s="1"/>
  <c r="K2" i="132"/>
  <c r="J4" i="132" s="1"/>
  <c r="K2" i="131"/>
  <c r="J4" i="131" s="1"/>
  <c r="K2" i="129"/>
  <c r="J4" i="129" s="1"/>
  <c r="K2" i="128"/>
  <c r="J4" i="128"/>
  <c r="K2" i="127"/>
  <c r="J4" i="127" s="1"/>
  <c r="K2" i="126"/>
  <c r="J4" i="126" s="1"/>
  <c r="K2" i="125"/>
  <c r="J4" i="125" s="1"/>
  <c r="K2" i="89"/>
  <c r="J4" i="89" s="1"/>
  <c r="K2" i="124"/>
  <c r="J4" i="124" s="1"/>
  <c r="K2" i="123"/>
  <c r="J4" i="123" s="1"/>
  <c r="K2" i="122"/>
  <c r="J4" i="122"/>
  <c r="K2" i="121"/>
  <c r="J4" i="121" s="1"/>
  <c r="K2" i="119"/>
  <c r="J4" i="119" s="1"/>
  <c r="K2" i="118"/>
  <c r="J4" i="118"/>
  <c r="K2" i="117"/>
  <c r="J4" i="117"/>
  <c r="K2" i="116"/>
  <c r="J4" i="116" s="1"/>
  <c r="K2" i="115"/>
  <c r="J4" i="115" s="1"/>
  <c r="K2" i="114"/>
  <c r="J4" i="114" s="1"/>
  <c r="K2" i="113"/>
  <c r="J4" i="113" s="1"/>
  <c r="K2" i="112"/>
  <c r="J4" i="112" s="1"/>
  <c r="K2" i="111"/>
  <c r="J4" i="111" s="1"/>
  <c r="K2" i="108"/>
  <c r="J4" i="108" s="1"/>
  <c r="K2" i="107"/>
  <c r="J4" i="107" s="1"/>
  <c r="K2" i="104"/>
  <c r="J4" i="104" s="1"/>
  <c r="K2" i="103"/>
  <c r="J4" i="103" s="1"/>
  <c r="K2" i="102"/>
  <c r="J4" i="102" s="1"/>
  <c r="K2" i="101"/>
  <c r="J4" i="101" s="1"/>
  <c r="K2" i="96"/>
  <c r="J4" i="96" s="1"/>
  <c r="K2" i="94"/>
  <c r="J4" i="94" s="1"/>
  <c r="K2" i="93"/>
  <c r="J4" i="93" s="1"/>
  <c r="K2" i="92"/>
  <c r="J4" i="92" s="1"/>
  <c r="K2" i="80"/>
  <c r="J4" i="80" s="1"/>
  <c r="K2" i="110"/>
  <c r="J36" i="110"/>
  <c r="J21" i="110"/>
  <c r="J5" i="110"/>
  <c r="K2" i="35"/>
  <c r="J36" i="35"/>
  <c r="J21" i="35"/>
  <c r="J5" i="35"/>
  <c r="AE8" i="97"/>
  <c r="AE9" i="97"/>
  <c r="AE10" i="97"/>
  <c r="AE11" i="97"/>
  <c r="AE4" i="97"/>
  <c r="AE5" i="97"/>
  <c r="R8" i="120"/>
  <c r="W14" i="109" s="1"/>
  <c r="X15" i="97" s="1"/>
  <c r="C43" i="138"/>
  <c r="D43" i="138" s="1"/>
  <c r="B44" i="138"/>
  <c r="B45" i="138" s="1"/>
  <c r="C31" i="138"/>
  <c r="B32" i="138"/>
  <c r="C32" i="138" s="1"/>
  <c r="D31" i="138"/>
  <c r="C19" i="138"/>
  <c r="B20" i="138" s="1"/>
  <c r="C43" i="137"/>
  <c r="D43" i="137" s="1"/>
  <c r="B44" i="137"/>
  <c r="B45" i="137" s="1"/>
  <c r="C44" i="137"/>
  <c r="C31" i="137"/>
  <c r="B32" i="137"/>
  <c r="C32" i="137" s="1"/>
  <c r="B33" i="137"/>
  <c r="B34" i="137" s="1"/>
  <c r="C33" i="137"/>
  <c r="C19" i="137"/>
  <c r="B20" i="137" s="1"/>
  <c r="C20" i="137" s="1"/>
  <c r="B21" i="137" s="1"/>
  <c r="C21" i="137" s="1"/>
  <c r="B22" i="137" s="1"/>
  <c r="C43" i="136"/>
  <c r="B44" i="136"/>
  <c r="C44" i="136" s="1"/>
  <c r="D44" i="136" s="1"/>
  <c r="D43" i="136"/>
  <c r="C31" i="136"/>
  <c r="B32" i="136"/>
  <c r="C32" i="136" s="1"/>
  <c r="C19" i="136"/>
  <c r="B20" i="136" s="1"/>
  <c r="C43" i="135"/>
  <c r="B44" i="135"/>
  <c r="C44" i="135" s="1"/>
  <c r="D43" i="135"/>
  <c r="C31" i="135"/>
  <c r="B32" i="135"/>
  <c r="B33" i="135" s="1"/>
  <c r="D31" i="135"/>
  <c r="C19" i="135"/>
  <c r="B20" i="135" s="1"/>
  <c r="C43" i="134"/>
  <c r="B44" i="134"/>
  <c r="C44" i="134" s="1"/>
  <c r="D44" i="134" s="1"/>
  <c r="D43" i="134"/>
  <c r="C31" i="134"/>
  <c r="B32" i="134"/>
  <c r="C32" i="134" s="1"/>
  <c r="C19" i="134"/>
  <c r="B20" i="134" s="1"/>
  <c r="C43" i="133"/>
  <c r="D43" i="133" s="1"/>
  <c r="B44" i="133"/>
  <c r="C44" i="133" s="1"/>
  <c r="C31" i="133"/>
  <c r="B32" i="133"/>
  <c r="B33" i="133" s="1"/>
  <c r="D31" i="133"/>
  <c r="C19" i="133"/>
  <c r="B20" i="133" s="1"/>
  <c r="C20" i="133" s="1"/>
  <c r="C43" i="132"/>
  <c r="D43" i="132" s="1"/>
  <c r="B44" i="132"/>
  <c r="C44" i="132" s="1"/>
  <c r="C31" i="132"/>
  <c r="B32" i="132"/>
  <c r="B33" i="132" s="1"/>
  <c r="D31" i="132"/>
  <c r="C19" i="132"/>
  <c r="D19" i="132" s="1"/>
  <c r="C43" i="131"/>
  <c r="B44" i="131"/>
  <c r="C44" i="131" s="1"/>
  <c r="B45" i="131"/>
  <c r="B46" i="131" s="1"/>
  <c r="C31" i="131"/>
  <c r="D31" i="131" s="1"/>
  <c r="F31" i="131" s="1"/>
  <c r="G31" i="131" s="1"/>
  <c r="B32" i="131"/>
  <c r="B33" i="131" s="1"/>
  <c r="C32" i="131"/>
  <c r="C19" i="131"/>
  <c r="B20" i="131" s="1"/>
  <c r="C20" i="131" s="1"/>
  <c r="C43" i="130"/>
  <c r="B44" i="130"/>
  <c r="B45" i="130" s="1"/>
  <c r="D43" i="130"/>
  <c r="C31" i="130"/>
  <c r="B32" i="130"/>
  <c r="C32" i="130" s="1"/>
  <c r="C19" i="130"/>
  <c r="B20" i="130" s="1"/>
  <c r="D19" i="130"/>
  <c r="C43" i="129"/>
  <c r="B44" i="129"/>
  <c r="C44" i="129" s="1"/>
  <c r="C31" i="129"/>
  <c r="B32" i="129"/>
  <c r="C32" i="129"/>
  <c r="B33" i="129"/>
  <c r="C33" i="129" s="1"/>
  <c r="D32" i="129"/>
  <c r="D31" i="129"/>
  <c r="C19" i="129"/>
  <c r="B20" i="129"/>
  <c r="C20" i="129" s="1"/>
  <c r="D19" i="129"/>
  <c r="C43" i="128"/>
  <c r="B44" i="128"/>
  <c r="B45" i="128" s="1"/>
  <c r="C31" i="128"/>
  <c r="B32" i="128"/>
  <c r="C32" i="128"/>
  <c r="B33" i="128"/>
  <c r="B34" i="128" s="1"/>
  <c r="C19" i="128"/>
  <c r="B20" i="128"/>
  <c r="C20" i="128" s="1"/>
  <c r="B21" i="128"/>
  <c r="C21" i="128" s="1"/>
  <c r="B22" i="128" s="1"/>
  <c r="C22" i="128" s="1"/>
  <c r="B23" i="128" s="1"/>
  <c r="D20" i="128"/>
  <c r="D19" i="128"/>
  <c r="C43" i="127"/>
  <c r="B44" i="127"/>
  <c r="C44" i="127" s="1"/>
  <c r="C31" i="127"/>
  <c r="B32" i="127"/>
  <c r="B33" i="127" s="1"/>
  <c r="C32" i="127"/>
  <c r="D31" i="127"/>
  <c r="C19" i="127"/>
  <c r="B20" i="127"/>
  <c r="C20" i="127" s="1"/>
  <c r="D19" i="127"/>
  <c r="C43" i="126"/>
  <c r="B44" i="126"/>
  <c r="C44" i="126" s="1"/>
  <c r="D43" i="126"/>
  <c r="C31" i="126"/>
  <c r="B32" i="126"/>
  <c r="B33" i="126" s="1"/>
  <c r="D31" i="126"/>
  <c r="C19" i="126"/>
  <c r="B20" i="126" s="1"/>
  <c r="C20" i="126" s="1"/>
  <c r="C43" i="125"/>
  <c r="B44" i="125"/>
  <c r="C44" i="125" s="1"/>
  <c r="D43" i="125"/>
  <c r="C31" i="125"/>
  <c r="B32" i="125"/>
  <c r="B33" i="125" s="1"/>
  <c r="C19" i="125"/>
  <c r="B20" i="125" s="1"/>
  <c r="C20" i="125" s="1"/>
  <c r="D19" i="125"/>
  <c r="C43" i="89"/>
  <c r="D43" i="89" s="1"/>
  <c r="B44" i="89"/>
  <c r="C44" i="89" s="1"/>
  <c r="C31" i="89"/>
  <c r="B32" i="89"/>
  <c r="C32" i="89" s="1"/>
  <c r="D31" i="89"/>
  <c r="C19" i="89"/>
  <c r="B20" i="89" s="1"/>
  <c r="C43" i="124"/>
  <c r="B44" i="124"/>
  <c r="C44" i="124" s="1"/>
  <c r="D43" i="124"/>
  <c r="C31" i="124"/>
  <c r="D31" i="124" s="1"/>
  <c r="B32" i="124"/>
  <c r="C32" i="124" s="1"/>
  <c r="C19" i="124"/>
  <c r="B20" i="124" s="1"/>
  <c r="C43" i="123"/>
  <c r="D43" i="123" s="1"/>
  <c r="B44" i="123"/>
  <c r="C44" i="123" s="1"/>
  <c r="C31" i="123"/>
  <c r="B32" i="123"/>
  <c r="B33" i="123" s="1"/>
  <c r="D31" i="123"/>
  <c r="C19" i="123"/>
  <c r="B20" i="123" s="1"/>
  <c r="C43" i="122"/>
  <c r="B44" i="122"/>
  <c r="C44" i="122" s="1"/>
  <c r="D44" i="122" s="1"/>
  <c r="D43" i="122"/>
  <c r="C31" i="122"/>
  <c r="B32" i="122"/>
  <c r="C32" i="122" s="1"/>
  <c r="C19" i="122"/>
  <c r="B20" i="122" s="1"/>
  <c r="C43" i="121"/>
  <c r="D43" i="121" s="1"/>
  <c r="B44" i="121"/>
  <c r="C44" i="121" s="1"/>
  <c r="C31" i="121"/>
  <c r="B32" i="121"/>
  <c r="C32" i="121" s="1"/>
  <c r="D31" i="121"/>
  <c r="C19" i="121"/>
  <c r="B20" i="121" s="1"/>
  <c r="C20" i="121" s="1"/>
  <c r="C43" i="120"/>
  <c r="B44" i="120"/>
  <c r="C44" i="120"/>
  <c r="B45" i="120"/>
  <c r="D43" i="120"/>
  <c r="C31" i="120"/>
  <c r="B32" i="120"/>
  <c r="C19" i="120"/>
  <c r="C43" i="119"/>
  <c r="B44" i="119"/>
  <c r="B45" i="119" s="1"/>
  <c r="D43" i="119"/>
  <c r="C31" i="119"/>
  <c r="B32" i="119"/>
  <c r="C32" i="119" s="1"/>
  <c r="D31" i="119"/>
  <c r="C19" i="119"/>
  <c r="B20" i="119" s="1"/>
  <c r="C43" i="118"/>
  <c r="B44" i="118"/>
  <c r="C44" i="118" s="1"/>
  <c r="D44" i="118"/>
  <c r="D43" i="118"/>
  <c r="C31" i="118"/>
  <c r="B32" i="118"/>
  <c r="C19" i="118"/>
  <c r="C43" i="117"/>
  <c r="B44" i="117"/>
  <c r="C44" i="117" s="1"/>
  <c r="C31" i="117"/>
  <c r="B32" i="117"/>
  <c r="B33" i="117" s="1"/>
  <c r="D31" i="117"/>
  <c r="F31" i="117" s="1"/>
  <c r="G31" i="117" s="1"/>
  <c r="C19" i="117"/>
  <c r="B20" i="117"/>
  <c r="C20" i="117" s="1"/>
  <c r="C43" i="116"/>
  <c r="B44" i="116"/>
  <c r="C44" i="116" s="1"/>
  <c r="D43" i="116"/>
  <c r="C31" i="116"/>
  <c r="B32" i="116"/>
  <c r="C32" i="116" s="1"/>
  <c r="D31" i="116"/>
  <c r="C19" i="116"/>
  <c r="B20" i="116" s="1"/>
  <c r="C43" i="115"/>
  <c r="B44" i="115"/>
  <c r="C44" i="115" s="1"/>
  <c r="D43" i="115"/>
  <c r="C31" i="115"/>
  <c r="B32" i="115"/>
  <c r="C32" i="115" s="1"/>
  <c r="B33" i="115"/>
  <c r="B34" i="115" s="1"/>
  <c r="C34" i="115" s="1"/>
  <c r="D32" i="115"/>
  <c r="C19" i="115"/>
  <c r="B20" i="115" s="1"/>
  <c r="C20" i="115" s="1"/>
  <c r="D19" i="115"/>
  <c r="C43" i="114"/>
  <c r="B44" i="114"/>
  <c r="C44" i="114" s="1"/>
  <c r="D43" i="114"/>
  <c r="C31" i="114"/>
  <c r="B32" i="114"/>
  <c r="C32" i="114" s="1"/>
  <c r="D31" i="114"/>
  <c r="C19" i="114"/>
  <c r="B20" i="114" s="1"/>
  <c r="C43" i="113"/>
  <c r="B44" i="113"/>
  <c r="C44" i="113" s="1"/>
  <c r="C31" i="113"/>
  <c r="B32" i="113"/>
  <c r="B33" i="113" s="1"/>
  <c r="D31" i="113"/>
  <c r="C19" i="113"/>
  <c r="B20" i="113"/>
  <c r="C20" i="113" s="1"/>
  <c r="C43" i="112"/>
  <c r="B44" i="112"/>
  <c r="C44" i="112" s="1"/>
  <c r="D43" i="112"/>
  <c r="C31" i="112"/>
  <c r="B32" i="112"/>
  <c r="C32" i="112" s="1"/>
  <c r="D31" i="112"/>
  <c r="C19" i="112"/>
  <c r="B20" i="112" s="1"/>
  <c r="C43" i="111"/>
  <c r="B44" i="111"/>
  <c r="B45" i="111" s="1"/>
  <c r="C45" i="111" s="1"/>
  <c r="C44" i="111"/>
  <c r="D44" i="111" s="1"/>
  <c r="D43" i="111"/>
  <c r="C31" i="111"/>
  <c r="B32" i="111"/>
  <c r="C32" i="111" s="1"/>
  <c r="C19" i="111"/>
  <c r="B20" i="111" s="1"/>
  <c r="C20" i="111" s="1"/>
  <c r="B21" i="111" s="1"/>
  <c r="C43" i="108"/>
  <c r="B44" i="108"/>
  <c r="B45" i="108" s="1"/>
  <c r="D43" i="108"/>
  <c r="C31" i="108"/>
  <c r="B32" i="108"/>
  <c r="C32" i="108" s="1"/>
  <c r="D32" i="108" s="1"/>
  <c r="B33" i="108"/>
  <c r="B34" i="108" s="1"/>
  <c r="C34" i="108" s="1"/>
  <c r="C19" i="108"/>
  <c r="B20" i="108" s="1"/>
  <c r="C20" i="108" s="1"/>
  <c r="D19" i="108"/>
  <c r="C43" i="107"/>
  <c r="B44" i="107"/>
  <c r="C44" i="107" s="1"/>
  <c r="R7" i="107"/>
  <c r="D43" i="107"/>
  <c r="F43" i="107" s="1"/>
  <c r="G43" i="107" s="1"/>
  <c r="C31" i="107"/>
  <c r="D31" i="107" s="1"/>
  <c r="F31" i="107" s="1"/>
  <c r="G31" i="107" s="1"/>
  <c r="B32" i="107"/>
  <c r="C32" i="107" s="1"/>
  <c r="C19" i="107"/>
  <c r="B20" i="107" s="1"/>
  <c r="C20" i="107" s="1"/>
  <c r="C43" i="106"/>
  <c r="B44" i="106"/>
  <c r="C44" i="106" s="1"/>
  <c r="D44" i="106"/>
  <c r="D43" i="106"/>
  <c r="C31" i="106"/>
  <c r="B32" i="106"/>
  <c r="D31" i="106"/>
  <c r="C19" i="106"/>
  <c r="C43" i="105"/>
  <c r="B44" i="105"/>
  <c r="B45" i="105" s="1"/>
  <c r="C31" i="105"/>
  <c r="B32" i="105"/>
  <c r="B33" i="105" s="1"/>
  <c r="C33" i="105" s="1"/>
  <c r="D33" i="105" s="1"/>
  <c r="C32" i="105"/>
  <c r="C19" i="105"/>
  <c r="B20" i="105"/>
  <c r="C20" i="105" s="1"/>
  <c r="B21" i="105" s="1"/>
  <c r="D20" i="105"/>
  <c r="D19" i="105"/>
  <c r="C43" i="104"/>
  <c r="D43" i="104" s="1"/>
  <c r="F43" i="104" s="1"/>
  <c r="G43" i="104" s="1"/>
  <c r="B44" i="104"/>
  <c r="C44" i="104" s="1"/>
  <c r="R7" i="104"/>
  <c r="C31" i="104"/>
  <c r="D31" i="104" s="1"/>
  <c r="F31" i="104" s="1"/>
  <c r="G31" i="104" s="1"/>
  <c r="B32" i="104"/>
  <c r="B33" i="104" s="1"/>
  <c r="C19" i="104"/>
  <c r="B20" i="104" s="1"/>
  <c r="C20" i="104" s="1"/>
  <c r="D19" i="104"/>
  <c r="F19" i="104" s="1"/>
  <c r="G19" i="104" s="1"/>
  <c r="C43" i="103"/>
  <c r="D43" i="103" s="1"/>
  <c r="B44" i="103"/>
  <c r="B45" i="103" s="1"/>
  <c r="C31" i="103"/>
  <c r="B32" i="103"/>
  <c r="C32" i="103" s="1"/>
  <c r="D31" i="103"/>
  <c r="C19" i="103"/>
  <c r="B20" i="103" s="1"/>
  <c r="C20" i="103" s="1"/>
  <c r="C43" i="102"/>
  <c r="B44" i="102"/>
  <c r="C31" i="102"/>
  <c r="B32" i="102"/>
  <c r="C32" i="102"/>
  <c r="B33" i="102"/>
  <c r="D31" i="102"/>
  <c r="C19" i="102"/>
  <c r="B20" i="102"/>
  <c r="C20" i="102" s="1"/>
  <c r="D19" i="102"/>
  <c r="C43" i="101"/>
  <c r="B44" i="101"/>
  <c r="B45" i="101" s="1"/>
  <c r="D43" i="101"/>
  <c r="C31" i="101"/>
  <c r="B32" i="101"/>
  <c r="C32" i="101" s="1"/>
  <c r="D31" i="101"/>
  <c r="C19" i="101"/>
  <c r="B20" i="101" s="1"/>
  <c r="C20" i="101" s="1"/>
  <c r="C43" i="100"/>
  <c r="B44" i="100"/>
  <c r="B45" i="100" s="1"/>
  <c r="D43" i="100"/>
  <c r="C31" i="100"/>
  <c r="B32" i="100"/>
  <c r="C19" i="100"/>
  <c r="C43" i="99"/>
  <c r="B44" i="99"/>
  <c r="C44" i="99" s="1"/>
  <c r="C31" i="99"/>
  <c r="B32" i="99"/>
  <c r="C32" i="99"/>
  <c r="B33" i="99"/>
  <c r="C33" i="99" s="1"/>
  <c r="D31" i="99"/>
  <c r="C19" i="99"/>
  <c r="B20" i="99"/>
  <c r="D19" i="99"/>
  <c r="C43" i="96"/>
  <c r="D43" i="96" s="1"/>
  <c r="B44" i="96"/>
  <c r="B45" i="96" s="1"/>
  <c r="C31" i="96"/>
  <c r="B32" i="96"/>
  <c r="C32" i="96" s="1"/>
  <c r="D31" i="96"/>
  <c r="C19" i="96"/>
  <c r="B20" i="96" s="1"/>
  <c r="C43" i="94"/>
  <c r="D43" i="94" s="1"/>
  <c r="B44" i="94"/>
  <c r="C44" i="94" s="1"/>
  <c r="C31" i="94"/>
  <c r="B32" i="94"/>
  <c r="C32" i="94" s="1"/>
  <c r="D31" i="94"/>
  <c r="C19" i="94"/>
  <c r="B20" i="94" s="1"/>
  <c r="C20" i="94" s="1"/>
  <c r="C43" i="93"/>
  <c r="B44" i="93"/>
  <c r="B45" i="93" s="1"/>
  <c r="D43" i="93"/>
  <c r="C31" i="93"/>
  <c r="B32" i="93"/>
  <c r="C32" i="93" s="1"/>
  <c r="D31" i="93"/>
  <c r="C19" i="93"/>
  <c r="B20" i="93" s="1"/>
  <c r="C43" i="92"/>
  <c r="B44" i="92"/>
  <c r="C44" i="92" s="1"/>
  <c r="D43" i="92"/>
  <c r="F43" i="92" s="1"/>
  <c r="G43" i="92" s="1"/>
  <c r="C31" i="92"/>
  <c r="B32" i="92"/>
  <c r="B33" i="92" s="1"/>
  <c r="C33" i="92" s="1"/>
  <c r="C32" i="92"/>
  <c r="D31" i="92"/>
  <c r="F31" i="92" s="1"/>
  <c r="G31" i="92" s="1"/>
  <c r="C19" i="92"/>
  <c r="C43" i="91"/>
  <c r="B44" i="91"/>
  <c r="C44" i="91" s="1"/>
  <c r="D43" i="91"/>
  <c r="C31" i="91"/>
  <c r="B32" i="91"/>
  <c r="C19" i="91"/>
  <c r="C43" i="90"/>
  <c r="B44" i="90"/>
  <c r="C44" i="90" s="1"/>
  <c r="D44" i="90" s="1"/>
  <c r="D43" i="90"/>
  <c r="C31" i="90"/>
  <c r="B32" i="90"/>
  <c r="C19" i="90"/>
  <c r="C43" i="88"/>
  <c r="B44" i="88"/>
  <c r="C44" i="88" s="1"/>
  <c r="B45" i="88"/>
  <c r="B46" i="88" s="1"/>
  <c r="C46" i="88" s="1"/>
  <c r="D44" i="88"/>
  <c r="D43" i="88"/>
  <c r="C31" i="88"/>
  <c r="B32" i="88"/>
  <c r="B33" i="88" s="1"/>
  <c r="C33" i="88" s="1"/>
  <c r="D31" i="88"/>
  <c r="C19" i="88"/>
  <c r="B20" i="88" s="1"/>
  <c r="C43" i="87"/>
  <c r="B44" i="87"/>
  <c r="C31" i="87"/>
  <c r="B32" i="87"/>
  <c r="C32" i="87"/>
  <c r="B33" i="87"/>
  <c r="D31" i="87"/>
  <c r="C19" i="87"/>
  <c r="B20" i="87"/>
  <c r="C20" i="87"/>
  <c r="D19" i="87"/>
  <c r="C43" i="80"/>
  <c r="B44" i="80"/>
  <c r="C31" i="80"/>
  <c r="B32" i="80"/>
  <c r="C32" i="80" s="1"/>
  <c r="D32" i="80" s="1"/>
  <c r="C19" i="80"/>
  <c r="B20" i="80" s="1"/>
  <c r="C20" i="80" s="1"/>
  <c r="AF9" i="97"/>
  <c r="AG9" i="97"/>
  <c r="AF10" i="97"/>
  <c r="AG10" i="97"/>
  <c r="AF11" i="97"/>
  <c r="AG11" i="97"/>
  <c r="AG8" i="97"/>
  <c r="AF8" i="97"/>
  <c r="E6" i="29"/>
  <c r="D7" i="29"/>
  <c r="G5" i="29"/>
  <c r="G4" i="29"/>
  <c r="G7" i="29"/>
  <c r="F7" i="29"/>
  <c r="R8" i="110"/>
  <c r="N8" i="110"/>
  <c r="D1" i="118"/>
  <c r="D1" i="119"/>
  <c r="P43" i="110"/>
  <c r="O27" i="110"/>
  <c r="P42" i="110"/>
  <c r="R9" i="110"/>
  <c r="P46" i="110"/>
  <c r="R27" i="110"/>
  <c r="N9" i="110"/>
  <c r="R42" i="110"/>
  <c r="R41" i="110"/>
  <c r="R32" i="110"/>
  <c r="R46" i="110"/>
  <c r="R43" i="110"/>
  <c r="P41" i="110"/>
  <c r="O32" i="110"/>
  <c r="D1" i="115"/>
  <c r="D1" i="114"/>
  <c r="D1" i="111"/>
  <c r="D1" i="116"/>
  <c r="D1" i="122"/>
  <c r="N17" i="110"/>
  <c r="R33" i="110"/>
  <c r="R25" i="110"/>
  <c r="O31" i="110"/>
  <c r="O33" i="110"/>
  <c r="R39" i="110"/>
  <c r="O26" i="110"/>
  <c r="O24" i="110"/>
  <c r="R40" i="110"/>
  <c r="R17" i="110"/>
  <c r="P44" i="110"/>
  <c r="O28" i="110"/>
  <c r="R29" i="110"/>
  <c r="P47" i="110"/>
  <c r="O25" i="110"/>
  <c r="R30" i="110"/>
  <c r="N14" i="110"/>
  <c r="P40" i="110"/>
  <c r="R15" i="110"/>
  <c r="N15" i="110"/>
  <c r="R12" i="110"/>
  <c r="N12" i="110"/>
  <c r="R26" i="110"/>
  <c r="N16" i="110"/>
  <c r="R45" i="110"/>
  <c r="P48" i="110"/>
  <c r="R16" i="110"/>
  <c r="R24" i="110"/>
  <c r="P45" i="110"/>
  <c r="R31" i="110"/>
  <c r="R48" i="110"/>
  <c r="R44" i="110"/>
  <c r="R28" i="110"/>
  <c r="O29" i="110"/>
  <c r="R47" i="110"/>
  <c r="P39" i="110"/>
  <c r="O30" i="110"/>
  <c r="R14" i="110"/>
  <c r="N11" i="110"/>
  <c r="R11" i="110"/>
  <c r="D1" i="113"/>
  <c r="D1" i="120"/>
  <c r="D1" i="117"/>
  <c r="N10" i="110"/>
  <c r="R10" i="110"/>
  <c r="D1" i="123"/>
  <c r="D1" i="124"/>
  <c r="D1" i="112"/>
  <c r="D1" i="121"/>
  <c r="D1" i="105"/>
  <c r="D1" i="101"/>
  <c r="D1" i="104"/>
  <c r="D1" i="108"/>
  <c r="D1" i="107"/>
  <c r="N7" i="117"/>
  <c r="R13" i="110"/>
  <c r="N13" i="110"/>
  <c r="E19" i="117"/>
  <c r="E31" i="117"/>
  <c r="N7" i="104"/>
  <c r="N7" i="107"/>
  <c r="D1" i="103"/>
  <c r="E44" i="120"/>
  <c r="E19" i="107"/>
  <c r="E43" i="107"/>
  <c r="E31" i="107"/>
  <c r="E43" i="104"/>
  <c r="E31" i="104"/>
  <c r="E19" i="104"/>
  <c r="A41" i="29"/>
  <c r="E5" i="29"/>
  <c r="E4" i="29"/>
  <c r="E7" i="29"/>
  <c r="A42" i="29"/>
  <c r="R43" i="35"/>
  <c r="R46" i="35"/>
  <c r="R39" i="35"/>
  <c r="R41" i="35"/>
  <c r="P45" i="35"/>
  <c r="P44" i="35"/>
  <c r="P39" i="35"/>
  <c r="R45" i="35"/>
  <c r="P47" i="35"/>
  <c r="R47" i="35"/>
  <c r="R48" i="35"/>
  <c r="P40" i="35"/>
  <c r="P48" i="35"/>
  <c r="P43" i="35"/>
  <c r="R40" i="35"/>
  <c r="P46" i="35"/>
  <c r="R44" i="35"/>
  <c r="P41" i="35"/>
  <c r="N8" i="35"/>
  <c r="R8" i="35"/>
  <c r="D1" i="133"/>
  <c r="N12" i="35"/>
  <c r="R16" i="35"/>
  <c r="R12" i="35"/>
  <c r="R17" i="35"/>
  <c r="N15" i="35"/>
  <c r="N9" i="35"/>
  <c r="R9" i="35"/>
  <c r="D1" i="135"/>
  <c r="N17" i="35"/>
  <c r="D1" i="138"/>
  <c r="D1" i="128"/>
  <c r="N16" i="35"/>
  <c r="D1" i="130"/>
  <c r="D1" i="136"/>
  <c r="D1" i="134"/>
  <c r="R13" i="35"/>
  <c r="R15" i="35"/>
  <c r="N13" i="35"/>
  <c r="D1" i="96"/>
  <c r="D1" i="93"/>
  <c r="D1" i="94"/>
  <c r="R42" i="35"/>
  <c r="P42" i="35"/>
  <c r="D1" i="91"/>
  <c r="O24" i="35"/>
  <c r="O25" i="35"/>
  <c r="R14" i="35"/>
  <c r="R10" i="35"/>
  <c r="R29" i="35"/>
  <c r="N10" i="35"/>
  <c r="N14" i="35"/>
  <c r="O31" i="35"/>
  <c r="R31" i="35"/>
  <c r="O29" i="35"/>
  <c r="O28" i="35"/>
  <c r="R28" i="35"/>
  <c r="O27" i="35"/>
  <c r="R27" i="35"/>
  <c r="O30" i="35"/>
  <c r="R30" i="35"/>
  <c r="R24" i="35"/>
  <c r="O33" i="35"/>
  <c r="R33" i="35"/>
  <c r="O26" i="35"/>
  <c r="R26" i="35"/>
  <c r="R25" i="35"/>
  <c r="O32" i="35"/>
  <c r="R32" i="35"/>
  <c r="D1" i="132"/>
  <c r="D1" i="131"/>
  <c r="D1" i="126"/>
  <c r="D1" i="125"/>
  <c r="D1" i="127"/>
  <c r="D1" i="129"/>
  <c r="D1" i="92"/>
  <c r="D1" i="89"/>
  <c r="N11" i="35"/>
  <c r="R11" i="35"/>
  <c r="N7" i="91"/>
  <c r="N7" i="131"/>
  <c r="N7" i="92"/>
  <c r="E19" i="92"/>
  <c r="E31" i="92"/>
  <c r="D19" i="80" l="1"/>
  <c r="B33" i="80"/>
  <c r="S7" i="80"/>
  <c r="D7" i="80"/>
  <c r="W7" i="80" s="1"/>
  <c r="C14" i="80"/>
  <c r="C12" i="80"/>
  <c r="C10" i="80"/>
  <c r="C13" i="80"/>
  <c r="C9" i="80"/>
  <c r="C16" i="80"/>
  <c r="T7" i="80"/>
  <c r="C15" i="80"/>
  <c r="C11" i="80"/>
  <c r="D43" i="80"/>
  <c r="D44" i="80"/>
  <c r="D20" i="80"/>
  <c r="B21" i="80"/>
  <c r="D31" i="80"/>
  <c r="C44" i="80"/>
  <c r="B45" i="80"/>
  <c r="C8" i="80"/>
  <c r="B7" i="80"/>
  <c r="B21" i="87"/>
  <c r="D20" i="87"/>
  <c r="B4" i="87"/>
  <c r="C13" i="87" s="1"/>
  <c r="D1" i="87"/>
  <c r="K2" i="87"/>
  <c r="J4" i="87" s="1"/>
  <c r="D32" i="87"/>
  <c r="C33" i="87"/>
  <c r="B34" i="87"/>
  <c r="C44" i="87"/>
  <c r="B45" i="87"/>
  <c r="D44" i="87"/>
  <c r="D43" i="87"/>
  <c r="C14" i="87"/>
  <c r="C12" i="87"/>
  <c r="C10" i="87"/>
  <c r="C16" i="87"/>
  <c r="T7" i="87"/>
  <c r="B34" i="88"/>
  <c r="C34" i="88" s="1"/>
  <c r="C32" i="88"/>
  <c r="C20" i="88"/>
  <c r="D33" i="88"/>
  <c r="D32" i="88"/>
  <c r="B47" i="88"/>
  <c r="K2" i="88"/>
  <c r="J4" i="88" s="1"/>
  <c r="D4" i="88"/>
  <c r="D20" i="88"/>
  <c r="D19" i="88"/>
  <c r="C45" i="88"/>
  <c r="D46" i="88" s="1"/>
  <c r="B7" i="88"/>
  <c r="B45" i="90"/>
  <c r="B46" i="90" s="1"/>
  <c r="B4" i="90"/>
  <c r="K2" i="90"/>
  <c r="J4" i="90" s="1"/>
  <c r="D1" i="90"/>
  <c r="B20" i="90"/>
  <c r="D19" i="90"/>
  <c r="C32" i="90"/>
  <c r="B33" i="90"/>
  <c r="C45" i="90"/>
  <c r="D31" i="90"/>
  <c r="C14" i="90"/>
  <c r="C10" i="90"/>
  <c r="T7" i="90"/>
  <c r="B45" i="91"/>
  <c r="C45" i="91" s="1"/>
  <c r="D31" i="91"/>
  <c r="F31" i="91" s="1"/>
  <c r="G31" i="91" s="1"/>
  <c r="D44" i="91"/>
  <c r="E19" i="91"/>
  <c r="E31" i="91"/>
  <c r="E43" i="91"/>
  <c r="B9" i="91"/>
  <c r="B20" i="91"/>
  <c r="D19" i="91"/>
  <c r="F19" i="91" s="1"/>
  <c r="G19" i="91" s="1"/>
  <c r="C32" i="91"/>
  <c r="B33" i="91"/>
  <c r="B46" i="91"/>
  <c r="T7" i="91"/>
  <c r="F43" i="91"/>
  <c r="G43" i="91" s="1"/>
  <c r="F4" i="91"/>
  <c r="K2" i="91"/>
  <c r="J4" i="91" s="1"/>
  <c r="D11" i="91"/>
  <c r="B11" i="91"/>
  <c r="B13" i="91"/>
  <c r="B16" i="91"/>
  <c r="C8" i="91"/>
  <c r="D9" i="91" s="1"/>
  <c r="C10" i="91"/>
  <c r="C12" i="91"/>
  <c r="C14" i="91"/>
  <c r="E16" i="91" s="1"/>
  <c r="B45" i="92"/>
  <c r="D19" i="92"/>
  <c r="F19" i="92" s="1"/>
  <c r="G19" i="92" s="1"/>
  <c r="D44" i="92"/>
  <c r="T7" i="92"/>
  <c r="D16" i="92"/>
  <c r="B34" i="92"/>
  <c r="S7" i="92"/>
  <c r="U7" i="92" s="1"/>
  <c r="B11" i="92"/>
  <c r="B20" i="92"/>
  <c r="D32" i="92"/>
  <c r="D33" i="92"/>
  <c r="B13" i="92"/>
  <c r="D13" i="92"/>
  <c r="B16" i="92"/>
  <c r="C8" i="92"/>
  <c r="D9" i="92" s="1"/>
  <c r="C10" i="92"/>
  <c r="C12" i="92"/>
  <c r="C14" i="92"/>
  <c r="D19" i="93"/>
  <c r="C16" i="93"/>
  <c r="T7" i="93"/>
  <c r="C15" i="93"/>
  <c r="C13" i="93"/>
  <c r="C11" i="93"/>
  <c r="C9" i="93"/>
  <c r="D7" i="93"/>
  <c r="C14" i="93"/>
  <c r="C12" i="93"/>
  <c r="C10" i="93"/>
  <c r="C8" i="93"/>
  <c r="C20" i="93"/>
  <c r="C45" i="93"/>
  <c r="B46" i="93"/>
  <c r="D32" i="93"/>
  <c r="C44" i="93"/>
  <c r="U7" i="93"/>
  <c r="B33" i="93"/>
  <c r="D19" i="94"/>
  <c r="D32" i="94"/>
  <c r="C8" i="94"/>
  <c r="S7" i="94"/>
  <c r="U7" i="94" s="1"/>
  <c r="C15" i="94"/>
  <c r="C13" i="94"/>
  <c r="C11" i="94"/>
  <c r="C9" i="94"/>
  <c r="B7" i="94"/>
  <c r="B21" i="94"/>
  <c r="D20" i="94"/>
  <c r="C14" i="94"/>
  <c r="D44" i="94"/>
  <c r="B45" i="94"/>
  <c r="B33" i="94"/>
  <c r="C16" i="94"/>
  <c r="C10" i="94"/>
  <c r="C12" i="94"/>
  <c r="D19" i="96"/>
  <c r="C45" i="96"/>
  <c r="B46" i="96"/>
  <c r="D32" i="96"/>
  <c r="S7" i="96"/>
  <c r="U7" i="96" s="1"/>
  <c r="C20" i="96"/>
  <c r="C14" i="96"/>
  <c r="C12" i="96"/>
  <c r="C10" i="96"/>
  <c r="C8" i="96"/>
  <c r="C16" i="96"/>
  <c r="T7" i="96"/>
  <c r="C15" i="96"/>
  <c r="C13" i="96"/>
  <c r="C11" i="96"/>
  <c r="C9" i="96"/>
  <c r="D7" i="96"/>
  <c r="C44" i="96"/>
  <c r="B33" i="96"/>
  <c r="D4" i="99"/>
  <c r="K2" i="99"/>
  <c r="J4" i="99" s="1"/>
  <c r="D1" i="99"/>
  <c r="D32" i="99"/>
  <c r="D33" i="99"/>
  <c r="D44" i="99"/>
  <c r="D43" i="99"/>
  <c r="B7" i="99"/>
  <c r="C20" i="99"/>
  <c r="B34" i="99"/>
  <c r="B45" i="99"/>
  <c r="C44" i="100"/>
  <c r="D44" i="100" s="1"/>
  <c r="B20" i="100"/>
  <c r="D19" i="100"/>
  <c r="C45" i="100"/>
  <c r="B46" i="100"/>
  <c r="B7" i="100"/>
  <c r="C32" i="100"/>
  <c r="B33" i="100"/>
  <c r="D4" i="100"/>
  <c r="D1" i="100"/>
  <c r="K2" i="100"/>
  <c r="J4" i="100" s="1"/>
  <c r="D32" i="100"/>
  <c r="D31" i="100"/>
  <c r="D19" i="101"/>
  <c r="B21" i="101"/>
  <c r="D20" i="101"/>
  <c r="C45" i="101"/>
  <c r="B46" i="101"/>
  <c r="C8" i="101"/>
  <c r="S7" i="101"/>
  <c r="B7" i="101"/>
  <c r="D32" i="101"/>
  <c r="C14" i="101"/>
  <c r="C12" i="101"/>
  <c r="C10" i="101"/>
  <c r="C16" i="101"/>
  <c r="T7" i="101"/>
  <c r="C15" i="101"/>
  <c r="C13" i="101"/>
  <c r="C11" i="101"/>
  <c r="C9" i="101"/>
  <c r="D7" i="101"/>
  <c r="W7" i="101" s="1"/>
  <c r="C44" i="101"/>
  <c r="B33" i="101"/>
  <c r="B21" i="102"/>
  <c r="D20" i="102"/>
  <c r="D43" i="102"/>
  <c r="C16" i="102"/>
  <c r="T7" i="102"/>
  <c r="C15" i="102"/>
  <c r="C13" i="102"/>
  <c r="C11" i="102"/>
  <c r="C9" i="102"/>
  <c r="D7" i="102"/>
  <c r="W7" i="102" s="1"/>
  <c r="C8" i="102"/>
  <c r="C12" i="102"/>
  <c r="B7" i="102"/>
  <c r="D1" i="102"/>
  <c r="D32" i="102"/>
  <c r="C33" i="102"/>
  <c r="B34" i="102"/>
  <c r="C44" i="102"/>
  <c r="B45" i="102"/>
  <c r="S7" i="102"/>
  <c r="U7" i="102" s="1"/>
  <c r="C10" i="102"/>
  <c r="C14" i="102"/>
  <c r="D19" i="103"/>
  <c r="C16" i="103"/>
  <c r="T7" i="103"/>
  <c r="C15" i="103"/>
  <c r="C13" i="103"/>
  <c r="C11" i="103"/>
  <c r="C9" i="103"/>
  <c r="D7" i="103"/>
  <c r="C14" i="103"/>
  <c r="C12" i="103"/>
  <c r="C10" i="103"/>
  <c r="C8" i="103"/>
  <c r="B21" i="103"/>
  <c r="D20" i="103"/>
  <c r="C45" i="103"/>
  <c r="B46" i="103"/>
  <c r="D32" i="103"/>
  <c r="C44" i="103"/>
  <c r="U7" i="103"/>
  <c r="B33" i="103"/>
  <c r="C33" i="104"/>
  <c r="B34" i="104"/>
  <c r="D44" i="104"/>
  <c r="T7" i="104"/>
  <c r="U7" i="104" s="1"/>
  <c r="B15" i="104"/>
  <c r="B21" i="104"/>
  <c r="D20" i="104"/>
  <c r="C32" i="104"/>
  <c r="B45" i="104"/>
  <c r="C8" i="104"/>
  <c r="C10" i="104"/>
  <c r="C12" i="104"/>
  <c r="C14" i="104"/>
  <c r="C9" i="104"/>
  <c r="C11" i="104"/>
  <c r="C13" i="104"/>
  <c r="C44" i="105"/>
  <c r="B13" i="105"/>
  <c r="D13" i="105"/>
  <c r="F4" i="105"/>
  <c r="K2" i="105"/>
  <c r="J4" i="105" s="1"/>
  <c r="C21" i="105"/>
  <c r="B34" i="105"/>
  <c r="B11" i="105"/>
  <c r="D31" i="105"/>
  <c r="F31" i="105" s="1"/>
  <c r="G31" i="105" s="1"/>
  <c r="D32" i="105"/>
  <c r="C14" i="105"/>
  <c r="C12" i="105"/>
  <c r="C10" i="105"/>
  <c r="D11" i="105" s="1"/>
  <c r="C8" i="105"/>
  <c r="C16" i="105"/>
  <c r="T7" i="105"/>
  <c r="R7" i="105"/>
  <c r="C45" i="105"/>
  <c r="B46" i="105"/>
  <c r="N7" i="105"/>
  <c r="D9" i="105"/>
  <c r="B9" i="105"/>
  <c r="D43" i="105"/>
  <c r="F43" i="105" s="1"/>
  <c r="G43" i="105" s="1"/>
  <c r="D44" i="105"/>
  <c r="B45" i="106"/>
  <c r="B46" i="106" s="1"/>
  <c r="D4" i="106"/>
  <c r="D1" i="106"/>
  <c r="C32" i="106"/>
  <c r="B33" i="106"/>
  <c r="B7" i="106"/>
  <c r="B20" i="106"/>
  <c r="D19" i="106"/>
  <c r="C45" i="106"/>
  <c r="K2" i="106"/>
  <c r="J4" i="106" s="1"/>
  <c r="D45" i="106"/>
  <c r="D19" i="107"/>
  <c r="F19" i="107" s="1"/>
  <c r="G19" i="107" s="1"/>
  <c r="D32" i="107"/>
  <c r="D44" i="107"/>
  <c r="B21" i="107"/>
  <c r="D20" i="107"/>
  <c r="B33" i="107"/>
  <c r="S7" i="107"/>
  <c r="U7" i="107" s="1"/>
  <c r="B16" i="107"/>
  <c r="C9" i="107"/>
  <c r="C11" i="107"/>
  <c r="C13" i="107"/>
  <c r="C15" i="107"/>
  <c r="D16" i="107" s="1"/>
  <c r="B45" i="107"/>
  <c r="C8" i="107"/>
  <c r="C10" i="107"/>
  <c r="C12" i="107"/>
  <c r="C14" i="107"/>
  <c r="B21" i="108"/>
  <c r="D20" i="108"/>
  <c r="C45" i="108"/>
  <c r="C8" i="108"/>
  <c r="S7" i="108"/>
  <c r="B7" i="108"/>
  <c r="B35" i="108"/>
  <c r="D31" i="108"/>
  <c r="B46" i="108"/>
  <c r="C33" i="108"/>
  <c r="C44" i="108"/>
  <c r="C14" i="108"/>
  <c r="C12" i="108"/>
  <c r="C10" i="108"/>
  <c r="C16" i="108"/>
  <c r="T7" i="108"/>
  <c r="C15" i="108"/>
  <c r="C13" i="108"/>
  <c r="C11" i="108"/>
  <c r="C9" i="108"/>
  <c r="D7" i="108"/>
  <c r="W7" i="108" s="1"/>
  <c r="C8" i="111"/>
  <c r="S7" i="111"/>
  <c r="B7" i="111"/>
  <c r="C21" i="111"/>
  <c r="D45" i="111"/>
  <c r="C14" i="111"/>
  <c r="C12" i="111"/>
  <c r="C10" i="111"/>
  <c r="C16" i="111"/>
  <c r="T7" i="111"/>
  <c r="C15" i="111"/>
  <c r="C13" i="111"/>
  <c r="C11" i="111"/>
  <c r="C9" i="111"/>
  <c r="D7" i="111"/>
  <c r="W7" i="111" s="1"/>
  <c r="D20" i="111"/>
  <c r="D19" i="111"/>
  <c r="D32" i="111"/>
  <c r="B33" i="111"/>
  <c r="B46" i="111"/>
  <c r="D31" i="111"/>
  <c r="D19" i="112"/>
  <c r="W8" i="112"/>
  <c r="E8" i="112"/>
  <c r="B16" i="112"/>
  <c r="C20" i="112"/>
  <c r="D44" i="112"/>
  <c r="D32" i="112"/>
  <c r="B33" i="112"/>
  <c r="T8" i="112"/>
  <c r="B45" i="112"/>
  <c r="B7" i="112"/>
  <c r="D7" i="112"/>
  <c r="W7" i="112" s="1"/>
  <c r="S8" i="112"/>
  <c r="D10" i="112"/>
  <c r="B12" i="112"/>
  <c r="C9" i="112"/>
  <c r="C11" i="112"/>
  <c r="C13" i="112"/>
  <c r="C15" i="112"/>
  <c r="T7" i="112"/>
  <c r="U7" i="112" s="1"/>
  <c r="C32" i="113"/>
  <c r="B45" i="113"/>
  <c r="B21" i="113"/>
  <c r="C33" i="113"/>
  <c r="B34" i="113"/>
  <c r="C14" i="113"/>
  <c r="C12" i="113"/>
  <c r="C10" i="113"/>
  <c r="C16" i="113"/>
  <c r="T7" i="113"/>
  <c r="C15" i="113"/>
  <c r="C13" i="113"/>
  <c r="C11" i="113"/>
  <c r="C9" i="113"/>
  <c r="D7" i="113"/>
  <c r="W7" i="113" s="1"/>
  <c r="C8" i="113"/>
  <c r="S7" i="113"/>
  <c r="U7" i="113" s="1"/>
  <c r="B7" i="113"/>
  <c r="D43" i="113"/>
  <c r="D44" i="113"/>
  <c r="D20" i="113"/>
  <c r="D33" i="113"/>
  <c r="D19" i="113"/>
  <c r="D32" i="113"/>
  <c r="D19" i="114"/>
  <c r="C14" i="114"/>
  <c r="C12" i="114"/>
  <c r="C10" i="114"/>
  <c r="C16" i="114"/>
  <c r="T7" i="114"/>
  <c r="C15" i="114"/>
  <c r="C13" i="114"/>
  <c r="C11" i="114"/>
  <c r="C9" i="114"/>
  <c r="D7" i="114"/>
  <c r="W7" i="114" s="1"/>
  <c r="C20" i="114"/>
  <c r="C8" i="114"/>
  <c r="S7" i="114"/>
  <c r="U7" i="114" s="1"/>
  <c r="B7" i="114"/>
  <c r="D44" i="114"/>
  <c r="D32" i="114"/>
  <c r="B33" i="114"/>
  <c r="B45" i="114"/>
  <c r="B21" i="115"/>
  <c r="D20" i="115"/>
  <c r="D44" i="115"/>
  <c r="C33" i="115"/>
  <c r="D34" i="115" s="1"/>
  <c r="T7" i="115"/>
  <c r="U7" i="115" s="1"/>
  <c r="E8" i="115"/>
  <c r="W8" i="115"/>
  <c r="D16" i="115"/>
  <c r="B45" i="115"/>
  <c r="D15" i="115"/>
  <c r="B15" i="115"/>
  <c r="B35" i="115"/>
  <c r="D31" i="115"/>
  <c r="B16" i="115"/>
  <c r="T8" i="115"/>
  <c r="B7" i="115"/>
  <c r="D7" i="115"/>
  <c r="W7" i="115" s="1"/>
  <c r="S8" i="115"/>
  <c r="C9" i="115"/>
  <c r="C11" i="115"/>
  <c r="C13" i="115"/>
  <c r="D19" i="116"/>
  <c r="C20" i="116"/>
  <c r="C8" i="116"/>
  <c r="S7" i="116"/>
  <c r="B7" i="116"/>
  <c r="D44" i="116"/>
  <c r="D32" i="116"/>
  <c r="C14" i="116"/>
  <c r="C12" i="116"/>
  <c r="C10" i="116"/>
  <c r="C16" i="116"/>
  <c r="T7" i="116"/>
  <c r="C15" i="116"/>
  <c r="C13" i="116"/>
  <c r="C11" i="116"/>
  <c r="C9" i="116"/>
  <c r="D7" i="116"/>
  <c r="W7" i="116" s="1"/>
  <c r="B45" i="116"/>
  <c r="B33" i="116"/>
  <c r="C32" i="117"/>
  <c r="B45" i="117"/>
  <c r="R8" i="117"/>
  <c r="N8" i="117"/>
  <c r="D15" i="117"/>
  <c r="B15" i="117"/>
  <c r="B21" i="117"/>
  <c r="C33" i="117"/>
  <c r="B34" i="117"/>
  <c r="D43" i="117"/>
  <c r="F43" i="117" s="1"/>
  <c r="G43" i="117" s="1"/>
  <c r="D44" i="117"/>
  <c r="F44" i="117" s="1"/>
  <c r="S8" i="117"/>
  <c r="D20" i="117"/>
  <c r="F20" i="117" s="1"/>
  <c r="D33" i="117"/>
  <c r="T7" i="117"/>
  <c r="W8" i="117"/>
  <c r="D16" i="117"/>
  <c r="E32" i="117"/>
  <c r="D19" i="117"/>
  <c r="F19" i="117" s="1"/>
  <c r="G19" i="117" s="1"/>
  <c r="D32" i="117"/>
  <c r="F32" i="117" s="1"/>
  <c r="S7" i="117"/>
  <c r="U7" i="117" s="1"/>
  <c r="C9" i="117"/>
  <c r="C11" i="117"/>
  <c r="D12" i="117" s="1"/>
  <c r="C13" i="117"/>
  <c r="B45" i="118"/>
  <c r="B46" i="118" s="1"/>
  <c r="D19" i="118"/>
  <c r="B20" i="118"/>
  <c r="C14" i="118"/>
  <c r="C12" i="118"/>
  <c r="C10" i="118"/>
  <c r="C8" i="118"/>
  <c r="C16" i="118"/>
  <c r="T7" i="118"/>
  <c r="C15" i="118"/>
  <c r="C13" i="118"/>
  <c r="C11" i="118"/>
  <c r="C9" i="118"/>
  <c r="D7" i="118"/>
  <c r="W7" i="118" s="1"/>
  <c r="B33" i="118"/>
  <c r="C32" i="118"/>
  <c r="S7" i="118"/>
  <c r="U7" i="118" s="1"/>
  <c r="C45" i="118"/>
  <c r="D31" i="118"/>
  <c r="B7" i="118"/>
  <c r="D19" i="119"/>
  <c r="E8" i="119"/>
  <c r="C20" i="119"/>
  <c r="B16" i="119"/>
  <c r="C45" i="119"/>
  <c r="B46" i="119"/>
  <c r="D32" i="119"/>
  <c r="C44" i="119"/>
  <c r="B33" i="119"/>
  <c r="V7" i="119"/>
  <c r="T8" i="119"/>
  <c r="B14" i="119"/>
  <c r="B7" i="119"/>
  <c r="S8" i="119"/>
  <c r="U8" i="119" s="1"/>
  <c r="D10" i="119"/>
  <c r="B12" i="119"/>
  <c r="C9" i="119"/>
  <c r="C11" i="119"/>
  <c r="C13" i="119"/>
  <c r="C15" i="119"/>
  <c r="D16" i="119" s="1"/>
  <c r="D31" i="120"/>
  <c r="B16" i="120"/>
  <c r="S8" i="120"/>
  <c r="B7" i="120"/>
  <c r="D19" i="120"/>
  <c r="B20" i="120"/>
  <c r="B33" i="120"/>
  <c r="C32" i="120"/>
  <c r="D32" i="120" s="1"/>
  <c r="F32" i="120" s="1"/>
  <c r="E32" i="120"/>
  <c r="D44" i="120"/>
  <c r="F44" i="120" s="1"/>
  <c r="B46" i="120"/>
  <c r="C45" i="120"/>
  <c r="B10" i="120"/>
  <c r="H4" i="120"/>
  <c r="K2" i="120"/>
  <c r="J4" i="120" s="1"/>
  <c r="C15" i="120"/>
  <c r="D7" i="120"/>
  <c r="W7" i="120" s="1"/>
  <c r="C9" i="120"/>
  <c r="D10" i="120" s="1"/>
  <c r="C11" i="120"/>
  <c r="C13" i="120"/>
  <c r="D19" i="121"/>
  <c r="C8" i="121"/>
  <c r="S7" i="121"/>
  <c r="U7" i="121" s="1"/>
  <c r="B7" i="121"/>
  <c r="C14" i="121"/>
  <c r="C12" i="121"/>
  <c r="C10" i="121"/>
  <c r="C16" i="121"/>
  <c r="T7" i="121"/>
  <c r="C15" i="121"/>
  <c r="C13" i="121"/>
  <c r="C11" i="121"/>
  <c r="C9" i="121"/>
  <c r="D7" i="121"/>
  <c r="W7" i="121" s="1"/>
  <c r="D44" i="121"/>
  <c r="D32" i="121"/>
  <c r="B21" i="121"/>
  <c r="D20" i="121"/>
  <c r="B33" i="121"/>
  <c r="B45" i="121"/>
  <c r="B45" i="122"/>
  <c r="C45" i="122" s="1"/>
  <c r="D45" i="122" s="1"/>
  <c r="C8" i="122"/>
  <c r="S7" i="122"/>
  <c r="B7" i="122"/>
  <c r="C14" i="122"/>
  <c r="C20" i="122"/>
  <c r="D20" i="122" s="1"/>
  <c r="C9" i="122"/>
  <c r="C11" i="122"/>
  <c r="C13" i="122"/>
  <c r="C15" i="122"/>
  <c r="D19" i="122"/>
  <c r="D32" i="122"/>
  <c r="B33" i="122"/>
  <c r="T7" i="122"/>
  <c r="C16" i="122"/>
  <c r="D31" i="122"/>
  <c r="C10" i="122"/>
  <c r="C12" i="122"/>
  <c r="D19" i="123"/>
  <c r="D44" i="123"/>
  <c r="C33" i="123"/>
  <c r="B34" i="123"/>
  <c r="C20" i="123"/>
  <c r="B7" i="123"/>
  <c r="C8" i="123"/>
  <c r="S7" i="123"/>
  <c r="C15" i="123"/>
  <c r="C13" i="123"/>
  <c r="C11" i="123"/>
  <c r="C9" i="123"/>
  <c r="D7" i="123"/>
  <c r="W7" i="123" s="1"/>
  <c r="C14" i="123"/>
  <c r="C12" i="123"/>
  <c r="C10" i="123"/>
  <c r="C16" i="123"/>
  <c r="T7" i="123"/>
  <c r="C32" i="123"/>
  <c r="B45" i="123"/>
  <c r="B45" i="124"/>
  <c r="C45" i="124" s="1"/>
  <c r="D32" i="124"/>
  <c r="D45" i="124"/>
  <c r="D44" i="124"/>
  <c r="C16" i="124"/>
  <c r="C15" i="124"/>
  <c r="C13" i="124"/>
  <c r="C11" i="124"/>
  <c r="C9" i="124"/>
  <c r="T7" i="124"/>
  <c r="C14" i="124"/>
  <c r="C12" i="124"/>
  <c r="C10" i="124"/>
  <c r="C8" i="124"/>
  <c r="D7" i="124"/>
  <c r="C20" i="124"/>
  <c r="D19" i="124"/>
  <c r="B33" i="124"/>
  <c r="B46" i="124"/>
  <c r="S7" i="124"/>
  <c r="U7" i="124" s="1"/>
  <c r="D19" i="89"/>
  <c r="D44" i="89"/>
  <c r="D32" i="89"/>
  <c r="C15" i="89"/>
  <c r="C13" i="89"/>
  <c r="C11" i="89"/>
  <c r="C9" i="89"/>
  <c r="D7" i="89"/>
  <c r="W7" i="89" s="1"/>
  <c r="C14" i="89"/>
  <c r="C12" i="89"/>
  <c r="C10" i="89"/>
  <c r="C16" i="89"/>
  <c r="T7" i="89"/>
  <c r="C20" i="89"/>
  <c r="B7" i="89"/>
  <c r="C8" i="89"/>
  <c r="S7" i="89"/>
  <c r="U7" i="89" s="1"/>
  <c r="B45" i="89"/>
  <c r="B33" i="89"/>
  <c r="B21" i="125"/>
  <c r="D20" i="125"/>
  <c r="D44" i="125"/>
  <c r="C15" i="125"/>
  <c r="C13" i="125"/>
  <c r="C11" i="125"/>
  <c r="C9" i="125"/>
  <c r="D7" i="125"/>
  <c r="W7" i="125" s="1"/>
  <c r="C14" i="125"/>
  <c r="C12" i="125"/>
  <c r="C10" i="125"/>
  <c r="C16" i="125"/>
  <c r="T7" i="125"/>
  <c r="C33" i="125"/>
  <c r="B34" i="125"/>
  <c r="B7" i="125"/>
  <c r="C8" i="125"/>
  <c r="S7" i="125"/>
  <c r="U7" i="125" s="1"/>
  <c r="D31" i="125"/>
  <c r="C32" i="125"/>
  <c r="B45" i="125"/>
  <c r="D19" i="126"/>
  <c r="C33" i="126"/>
  <c r="B34" i="126"/>
  <c r="B21" i="126"/>
  <c r="D20" i="126"/>
  <c r="C15" i="126"/>
  <c r="C13" i="126"/>
  <c r="C11" i="126"/>
  <c r="C9" i="126"/>
  <c r="D7" i="126"/>
  <c r="W7" i="126" s="1"/>
  <c r="C14" i="126"/>
  <c r="C12" i="126"/>
  <c r="C10" i="126"/>
  <c r="C16" i="126"/>
  <c r="T7" i="126"/>
  <c r="D44" i="126"/>
  <c r="B7" i="126"/>
  <c r="C8" i="126"/>
  <c r="S7" i="126"/>
  <c r="U7" i="126" s="1"/>
  <c r="C32" i="126"/>
  <c r="B45" i="126"/>
  <c r="E8" i="127"/>
  <c r="B16" i="127"/>
  <c r="B21" i="127"/>
  <c r="D20" i="127"/>
  <c r="C33" i="127"/>
  <c r="B34" i="127"/>
  <c r="D43" i="127"/>
  <c r="D44" i="127"/>
  <c r="B45" i="127"/>
  <c r="T8" i="127"/>
  <c r="D33" i="127"/>
  <c r="B7" i="127"/>
  <c r="D7" i="127"/>
  <c r="W7" i="127" s="1"/>
  <c r="S8" i="127"/>
  <c r="B12" i="127"/>
  <c r="C9" i="127"/>
  <c r="C11" i="127"/>
  <c r="D12" i="127" s="1"/>
  <c r="C13" i="127"/>
  <c r="C15" i="127"/>
  <c r="D16" i="127" s="1"/>
  <c r="D32" i="127"/>
  <c r="T7" i="127"/>
  <c r="U7" i="127" s="1"/>
  <c r="C33" i="128"/>
  <c r="D33" i="128" s="1"/>
  <c r="C44" i="128"/>
  <c r="C23" i="128"/>
  <c r="D23" i="128" s="1"/>
  <c r="C34" i="128"/>
  <c r="B35" i="128"/>
  <c r="C16" i="128"/>
  <c r="T7" i="128"/>
  <c r="C15" i="128"/>
  <c r="C13" i="128"/>
  <c r="C11" i="128"/>
  <c r="C9" i="128"/>
  <c r="D7" i="128"/>
  <c r="W7" i="128" s="1"/>
  <c r="C14" i="128"/>
  <c r="C12" i="128"/>
  <c r="C10" i="128"/>
  <c r="B7" i="128"/>
  <c r="C8" i="128"/>
  <c r="S7" i="128"/>
  <c r="U7" i="128" s="1"/>
  <c r="D31" i="128"/>
  <c r="D32" i="128"/>
  <c r="D22" i="128"/>
  <c r="D21" i="128"/>
  <c r="C45" i="128"/>
  <c r="B46" i="128"/>
  <c r="D43" i="128"/>
  <c r="D44" i="128"/>
  <c r="T7" i="129"/>
  <c r="E8" i="129"/>
  <c r="W8" i="129"/>
  <c r="D15" i="129"/>
  <c r="B15" i="129"/>
  <c r="B21" i="129"/>
  <c r="D20" i="129"/>
  <c r="D10" i="129"/>
  <c r="C16" i="129"/>
  <c r="U7" i="129"/>
  <c r="B34" i="129"/>
  <c r="D43" i="129"/>
  <c r="D44" i="129"/>
  <c r="B45" i="129"/>
  <c r="T8" i="129"/>
  <c r="D33" i="129"/>
  <c r="B7" i="129"/>
  <c r="D7" i="129"/>
  <c r="W7" i="129" s="1"/>
  <c r="S8" i="129"/>
  <c r="C9" i="129"/>
  <c r="C11" i="129"/>
  <c r="C13" i="129"/>
  <c r="B33" i="130"/>
  <c r="C44" i="130"/>
  <c r="C45" i="130"/>
  <c r="D45" i="130" s="1"/>
  <c r="B46" i="130"/>
  <c r="C14" i="130"/>
  <c r="C12" i="130"/>
  <c r="C10" i="130"/>
  <c r="C16" i="130"/>
  <c r="T7" i="130"/>
  <c r="C15" i="130"/>
  <c r="C13" i="130"/>
  <c r="C11" i="130"/>
  <c r="C9" i="130"/>
  <c r="D7" i="130"/>
  <c r="W7" i="130" s="1"/>
  <c r="C20" i="130"/>
  <c r="C8" i="130"/>
  <c r="S7" i="130"/>
  <c r="U7" i="130" s="1"/>
  <c r="B7" i="130"/>
  <c r="D32" i="130"/>
  <c r="D31" i="130"/>
  <c r="D44" i="130"/>
  <c r="K2" i="130"/>
  <c r="J4" i="130" s="1"/>
  <c r="C45" i="131"/>
  <c r="C46" i="131"/>
  <c r="D46" i="131" s="1"/>
  <c r="B47" i="131"/>
  <c r="S8" i="131"/>
  <c r="E8" i="131"/>
  <c r="W8" i="131"/>
  <c r="B16" i="131"/>
  <c r="B21" i="131"/>
  <c r="C33" i="131"/>
  <c r="B34" i="131"/>
  <c r="E31" i="131"/>
  <c r="E43" i="131"/>
  <c r="E19" i="131"/>
  <c r="D43" i="131"/>
  <c r="F43" i="131" s="1"/>
  <c r="G43" i="131" s="1"/>
  <c r="D44" i="131"/>
  <c r="D45" i="131"/>
  <c r="T7" i="131"/>
  <c r="D20" i="131"/>
  <c r="S7" i="131"/>
  <c r="U7" i="131" s="1"/>
  <c r="B8" i="131"/>
  <c r="D14" i="131"/>
  <c r="C9" i="131"/>
  <c r="C11" i="131"/>
  <c r="C13" i="131"/>
  <c r="C15" i="131"/>
  <c r="D19" i="131"/>
  <c r="F19" i="131" s="1"/>
  <c r="G19" i="131" s="1"/>
  <c r="D32" i="131"/>
  <c r="T8" i="131"/>
  <c r="D44" i="132"/>
  <c r="C33" i="132"/>
  <c r="B34" i="132"/>
  <c r="B7" i="132"/>
  <c r="C8" i="132"/>
  <c r="S7" i="132"/>
  <c r="C15" i="132"/>
  <c r="C13" i="132"/>
  <c r="C11" i="132"/>
  <c r="C9" i="132"/>
  <c r="D7" i="132"/>
  <c r="W7" i="132" s="1"/>
  <c r="C14" i="132"/>
  <c r="C12" i="132"/>
  <c r="C10" i="132"/>
  <c r="C16" i="132"/>
  <c r="T7" i="132"/>
  <c r="B20" i="132"/>
  <c r="C32" i="132"/>
  <c r="B45" i="132"/>
  <c r="D19" i="133"/>
  <c r="B21" i="133"/>
  <c r="D20" i="133"/>
  <c r="C8" i="133"/>
  <c r="S7" i="133"/>
  <c r="B7" i="133"/>
  <c r="C14" i="133"/>
  <c r="C12" i="133"/>
  <c r="C10" i="133"/>
  <c r="C16" i="133"/>
  <c r="T7" i="133"/>
  <c r="C15" i="133"/>
  <c r="C13" i="133"/>
  <c r="C11" i="133"/>
  <c r="C9" i="133"/>
  <c r="D7" i="133"/>
  <c r="W7" i="133" s="1"/>
  <c r="D44" i="133"/>
  <c r="C33" i="133"/>
  <c r="B34" i="133"/>
  <c r="C32" i="133"/>
  <c r="B45" i="133"/>
  <c r="B45" i="134"/>
  <c r="C45" i="134" s="1"/>
  <c r="D45" i="134" s="1"/>
  <c r="C8" i="134"/>
  <c r="S7" i="134"/>
  <c r="B7" i="134"/>
  <c r="C14" i="134"/>
  <c r="C12" i="134"/>
  <c r="C10" i="134"/>
  <c r="C16" i="134"/>
  <c r="T7" i="134"/>
  <c r="C15" i="134"/>
  <c r="C13" i="134"/>
  <c r="C11" i="134"/>
  <c r="C9" i="134"/>
  <c r="D7" i="134"/>
  <c r="W7" i="134" s="1"/>
  <c r="C20" i="134"/>
  <c r="D19" i="134"/>
  <c r="D32" i="134"/>
  <c r="B33" i="134"/>
  <c r="B46" i="134"/>
  <c r="D31" i="134"/>
  <c r="K2" i="134"/>
  <c r="J4" i="134" s="1"/>
  <c r="D19" i="135"/>
  <c r="C8" i="135"/>
  <c r="S7" i="135"/>
  <c r="B7" i="135"/>
  <c r="C14" i="135"/>
  <c r="C12" i="135"/>
  <c r="C10" i="135"/>
  <c r="C16" i="135"/>
  <c r="T7" i="135"/>
  <c r="C15" i="135"/>
  <c r="C13" i="135"/>
  <c r="C11" i="135"/>
  <c r="C9" i="135"/>
  <c r="D7" i="135"/>
  <c r="W7" i="135" s="1"/>
  <c r="C20" i="135"/>
  <c r="D44" i="135"/>
  <c r="C33" i="135"/>
  <c r="B34" i="135"/>
  <c r="C32" i="135"/>
  <c r="B45" i="135"/>
  <c r="B45" i="136"/>
  <c r="C45" i="136" s="1"/>
  <c r="D45" i="136" s="1"/>
  <c r="C8" i="136"/>
  <c r="S7" i="136"/>
  <c r="B7" i="136"/>
  <c r="C14" i="136"/>
  <c r="C20" i="136"/>
  <c r="C9" i="136"/>
  <c r="C11" i="136"/>
  <c r="C13" i="136"/>
  <c r="C15" i="136"/>
  <c r="D19" i="136"/>
  <c r="D32" i="136"/>
  <c r="B33" i="136"/>
  <c r="B46" i="136"/>
  <c r="K2" i="136"/>
  <c r="J4" i="136" s="1"/>
  <c r="T7" i="136"/>
  <c r="C16" i="136"/>
  <c r="D31" i="136"/>
  <c r="C10" i="136"/>
  <c r="C12" i="136"/>
  <c r="D19" i="137"/>
  <c r="D20" i="137"/>
  <c r="D33" i="137"/>
  <c r="C34" i="137"/>
  <c r="D34" i="137" s="1"/>
  <c r="B35" i="137"/>
  <c r="B4" i="137"/>
  <c r="K2" i="137"/>
  <c r="J4" i="137" s="1"/>
  <c r="D1" i="137"/>
  <c r="C14" i="137"/>
  <c r="C12" i="137"/>
  <c r="C10" i="137"/>
  <c r="C16" i="137"/>
  <c r="T7" i="137"/>
  <c r="C15" i="137"/>
  <c r="C13" i="137"/>
  <c r="C11" i="137"/>
  <c r="C9" i="137"/>
  <c r="D7" i="137"/>
  <c r="W7" i="137" s="1"/>
  <c r="D45" i="137"/>
  <c r="D44" i="137"/>
  <c r="C22" i="137"/>
  <c r="D31" i="137"/>
  <c r="D32" i="137"/>
  <c r="C45" i="137"/>
  <c r="B46" i="137"/>
  <c r="D21" i="137"/>
  <c r="D22" i="137"/>
  <c r="D19" i="138"/>
  <c r="C45" i="138"/>
  <c r="B46" i="138"/>
  <c r="D32" i="138"/>
  <c r="S7" i="138"/>
  <c r="C8" i="138"/>
  <c r="B7" i="138"/>
  <c r="C16" i="138"/>
  <c r="C15" i="138"/>
  <c r="C13" i="138"/>
  <c r="C11" i="138"/>
  <c r="C9" i="138"/>
  <c r="T7" i="138"/>
  <c r="C14" i="138"/>
  <c r="C12" i="138"/>
  <c r="C10" i="138"/>
  <c r="D7" i="138"/>
  <c r="W7" i="138" s="1"/>
  <c r="C20" i="138"/>
  <c r="C44" i="138"/>
  <c r="B33" i="138"/>
  <c r="B34" i="80" l="1"/>
  <c r="C33" i="80"/>
  <c r="C21" i="80"/>
  <c r="B13" i="80"/>
  <c r="D13" i="80"/>
  <c r="B14" i="80"/>
  <c r="D14" i="80"/>
  <c r="U7" i="80"/>
  <c r="V7" i="80" s="1"/>
  <c r="D15" i="80"/>
  <c r="B15" i="80"/>
  <c r="B46" i="80"/>
  <c r="C45" i="80"/>
  <c r="B12" i="80"/>
  <c r="D12" i="80"/>
  <c r="N7" i="80"/>
  <c r="R7" i="80"/>
  <c r="F31" i="80" s="1"/>
  <c r="G31" i="80" s="1"/>
  <c r="D8" i="80"/>
  <c r="B8" i="80"/>
  <c r="D45" i="80"/>
  <c r="F43" i="80"/>
  <c r="G43" i="80" s="1"/>
  <c r="D11" i="80"/>
  <c r="B11" i="80"/>
  <c r="D16" i="80"/>
  <c r="B16" i="80"/>
  <c r="D9" i="80"/>
  <c r="B9" i="80"/>
  <c r="D10" i="80"/>
  <c r="B10" i="80"/>
  <c r="T8" i="80"/>
  <c r="D13" i="87"/>
  <c r="B13" i="87"/>
  <c r="B10" i="87"/>
  <c r="C45" i="87"/>
  <c r="D45" i="87" s="1"/>
  <c r="B46" i="87"/>
  <c r="C21" i="87"/>
  <c r="B16" i="87"/>
  <c r="B12" i="87"/>
  <c r="D14" i="87"/>
  <c r="B14" i="87"/>
  <c r="C8" i="87"/>
  <c r="S7" i="87"/>
  <c r="U7" i="87" s="1"/>
  <c r="C15" i="87"/>
  <c r="C11" i="87"/>
  <c r="D12" i="87" s="1"/>
  <c r="B7" i="87"/>
  <c r="D33" i="87"/>
  <c r="C9" i="87"/>
  <c r="B35" i="87"/>
  <c r="C34" i="87"/>
  <c r="B35" i="88"/>
  <c r="D34" i="88"/>
  <c r="B48" i="88"/>
  <c r="C47" i="88"/>
  <c r="C15" i="88"/>
  <c r="C13" i="88"/>
  <c r="C11" i="88"/>
  <c r="C9" i="88"/>
  <c r="D7" i="88"/>
  <c r="W7" i="88" s="1"/>
  <c r="C12" i="88"/>
  <c r="C8" i="88"/>
  <c r="T7" i="88"/>
  <c r="U7" i="88" s="1"/>
  <c r="C16" i="88"/>
  <c r="C14" i="88"/>
  <c r="C10" i="88"/>
  <c r="C35" i="88"/>
  <c r="B36" i="88"/>
  <c r="D45" i="88"/>
  <c r="D47" i="88"/>
  <c r="B21" i="88"/>
  <c r="B14" i="90"/>
  <c r="C46" i="90"/>
  <c r="B47" i="90"/>
  <c r="D32" i="90"/>
  <c r="C8" i="90"/>
  <c r="S7" i="90"/>
  <c r="U7" i="90" s="1"/>
  <c r="C15" i="90"/>
  <c r="C11" i="90"/>
  <c r="B7" i="90"/>
  <c r="B10" i="90"/>
  <c r="C20" i="90"/>
  <c r="C16" i="90"/>
  <c r="C12" i="90"/>
  <c r="D45" i="90"/>
  <c r="C9" i="90"/>
  <c r="D10" i="90" s="1"/>
  <c r="C33" i="90"/>
  <c r="B34" i="90"/>
  <c r="C13" i="90"/>
  <c r="F16" i="91"/>
  <c r="G16" i="91" s="1"/>
  <c r="H16" i="91" s="1"/>
  <c r="I16" i="91" s="1"/>
  <c r="J16" i="91" s="1"/>
  <c r="K16" i="91" s="1"/>
  <c r="L16" i="91" s="1"/>
  <c r="M16" i="91" s="1"/>
  <c r="T16" i="91"/>
  <c r="W16" i="91"/>
  <c r="D46" i="91"/>
  <c r="E9" i="91"/>
  <c r="F9" i="91" s="1"/>
  <c r="W9" i="91"/>
  <c r="T9" i="91"/>
  <c r="E11" i="91"/>
  <c r="F11" i="91" s="1"/>
  <c r="G11" i="91" s="1"/>
  <c r="H11" i="91" s="1"/>
  <c r="N11" i="91" s="1"/>
  <c r="D12" i="91"/>
  <c r="B12" i="91"/>
  <c r="D13" i="91"/>
  <c r="D45" i="91"/>
  <c r="F45" i="91" s="1"/>
  <c r="B10" i="91"/>
  <c r="D10" i="91"/>
  <c r="S16" i="91"/>
  <c r="S7" i="91"/>
  <c r="U7" i="91" s="1"/>
  <c r="S8" i="91"/>
  <c r="S9" i="91"/>
  <c r="C46" i="91"/>
  <c r="B47" i="91"/>
  <c r="D32" i="91"/>
  <c r="B14" i="91"/>
  <c r="D14" i="91"/>
  <c r="D15" i="91"/>
  <c r="N16" i="91"/>
  <c r="R16" i="91"/>
  <c r="F22" i="95" s="1"/>
  <c r="F23" i="97" s="1"/>
  <c r="C33" i="91"/>
  <c r="B34" i="91"/>
  <c r="E33" i="91"/>
  <c r="B8" i="91"/>
  <c r="D8" i="91"/>
  <c r="T8" i="91"/>
  <c r="R11" i="91"/>
  <c r="F17" i="95" s="1"/>
  <c r="F18" i="97" s="1"/>
  <c r="C20" i="91"/>
  <c r="R9" i="91"/>
  <c r="N9" i="91"/>
  <c r="B46" i="92"/>
  <c r="C45" i="92"/>
  <c r="E9" i="92"/>
  <c r="F9" i="92" s="1"/>
  <c r="T9" i="92"/>
  <c r="B14" i="92"/>
  <c r="D14" i="92"/>
  <c r="D15" i="92"/>
  <c r="V7" i="92"/>
  <c r="B35" i="92"/>
  <c r="C34" i="92"/>
  <c r="E16" i="92"/>
  <c r="D12" i="92"/>
  <c r="B12" i="92"/>
  <c r="D11" i="92"/>
  <c r="B10" i="92"/>
  <c r="D10" i="92"/>
  <c r="D8" i="92"/>
  <c r="B8" i="92"/>
  <c r="S8" i="92"/>
  <c r="E13" i="92"/>
  <c r="F13" i="92" s="1"/>
  <c r="G13" i="92" s="1"/>
  <c r="H13" i="92" s="1"/>
  <c r="I13" i="92" s="1"/>
  <c r="J13" i="92" s="1"/>
  <c r="R13" i="92" s="1"/>
  <c r="C20" i="92"/>
  <c r="B34" i="93"/>
  <c r="C33" i="93"/>
  <c r="B14" i="93"/>
  <c r="D14" i="93"/>
  <c r="W7" i="93"/>
  <c r="N7" i="93"/>
  <c r="R7" i="93"/>
  <c r="D11" i="93"/>
  <c r="B11" i="93"/>
  <c r="V7" i="93"/>
  <c r="B47" i="93"/>
  <c r="C46" i="93"/>
  <c r="B21" i="93"/>
  <c r="D20" i="93"/>
  <c r="D8" i="93"/>
  <c r="B8" i="93"/>
  <c r="T8" i="93"/>
  <c r="D13" i="93"/>
  <c r="B13" i="93"/>
  <c r="D44" i="93"/>
  <c r="D45" i="93"/>
  <c r="D46" i="93"/>
  <c r="B10" i="93"/>
  <c r="D10" i="93"/>
  <c r="D15" i="93"/>
  <c r="B15" i="93"/>
  <c r="D16" i="93"/>
  <c r="B16" i="93"/>
  <c r="D12" i="93"/>
  <c r="B12" i="93"/>
  <c r="B9" i="93"/>
  <c r="D9" i="93"/>
  <c r="B10" i="94"/>
  <c r="D10" i="94"/>
  <c r="N7" i="94"/>
  <c r="R7" i="94"/>
  <c r="D11" i="94"/>
  <c r="B11" i="94"/>
  <c r="C21" i="94"/>
  <c r="D13" i="94"/>
  <c r="B13" i="94"/>
  <c r="V7" i="94"/>
  <c r="B8" i="94"/>
  <c r="D8" i="94"/>
  <c r="T8" i="94" s="1"/>
  <c r="C33" i="94"/>
  <c r="B34" i="94"/>
  <c r="D15" i="94"/>
  <c r="B15" i="94"/>
  <c r="D12" i="94"/>
  <c r="B12" i="94"/>
  <c r="B16" i="94"/>
  <c r="D16" i="94"/>
  <c r="C45" i="94"/>
  <c r="B46" i="94"/>
  <c r="D14" i="94"/>
  <c r="B14" i="94"/>
  <c r="B9" i="94"/>
  <c r="D9" i="94"/>
  <c r="D44" i="96"/>
  <c r="D45" i="96"/>
  <c r="W7" i="96"/>
  <c r="R7" i="96"/>
  <c r="N7" i="96"/>
  <c r="D11" i="96"/>
  <c r="B11" i="96"/>
  <c r="D14" i="96"/>
  <c r="B14" i="96"/>
  <c r="B47" i="96"/>
  <c r="C46" i="96"/>
  <c r="D46" i="96" s="1"/>
  <c r="D13" i="96"/>
  <c r="B13" i="96"/>
  <c r="B8" i="96"/>
  <c r="D8" i="96"/>
  <c r="D15" i="96"/>
  <c r="B15" i="96"/>
  <c r="B16" i="96"/>
  <c r="D16" i="96"/>
  <c r="B10" i="96"/>
  <c r="D10" i="96"/>
  <c r="V7" i="96"/>
  <c r="B34" i="96"/>
  <c r="C33" i="96"/>
  <c r="B9" i="96"/>
  <c r="D9" i="96"/>
  <c r="D12" i="96"/>
  <c r="B12" i="96"/>
  <c r="B21" i="96"/>
  <c r="D20" i="96"/>
  <c r="B46" i="99"/>
  <c r="C45" i="99"/>
  <c r="B21" i="99"/>
  <c r="D20" i="99"/>
  <c r="B35" i="99"/>
  <c r="C34" i="99"/>
  <c r="C16" i="99"/>
  <c r="T7" i="99"/>
  <c r="U7" i="99" s="1"/>
  <c r="C15" i="99"/>
  <c r="C13" i="99"/>
  <c r="C11" i="99"/>
  <c r="C9" i="99"/>
  <c r="D7" i="99"/>
  <c r="W7" i="99" s="1"/>
  <c r="C12" i="99"/>
  <c r="C8" i="99"/>
  <c r="C10" i="99"/>
  <c r="C14" i="99"/>
  <c r="D45" i="100"/>
  <c r="C16" i="100"/>
  <c r="T7" i="100"/>
  <c r="U7" i="100" s="1"/>
  <c r="C15" i="100"/>
  <c r="C13" i="100"/>
  <c r="C11" i="100"/>
  <c r="C9" i="100"/>
  <c r="D7" i="100"/>
  <c r="W7" i="100" s="1"/>
  <c r="C12" i="100"/>
  <c r="C10" i="100"/>
  <c r="C8" i="100"/>
  <c r="C14" i="100"/>
  <c r="C33" i="100"/>
  <c r="B34" i="100"/>
  <c r="R7" i="100"/>
  <c r="F31" i="100" s="1"/>
  <c r="G31" i="100" s="1"/>
  <c r="D33" i="100"/>
  <c r="C46" i="100"/>
  <c r="D46" i="100" s="1"/>
  <c r="B47" i="100"/>
  <c r="C20" i="100"/>
  <c r="D13" i="101"/>
  <c r="B13" i="101"/>
  <c r="B10" i="101"/>
  <c r="D10" i="101"/>
  <c r="U7" i="101"/>
  <c r="B8" i="101"/>
  <c r="D8" i="101"/>
  <c r="D15" i="101"/>
  <c r="B15" i="101"/>
  <c r="B16" i="101"/>
  <c r="D16" i="101"/>
  <c r="D12" i="101"/>
  <c r="B12" i="101"/>
  <c r="C21" i="101"/>
  <c r="B34" i="101"/>
  <c r="C33" i="101"/>
  <c r="B9" i="101"/>
  <c r="D9" i="101"/>
  <c r="D14" i="101"/>
  <c r="B14" i="101"/>
  <c r="B47" i="101"/>
  <c r="C46" i="101"/>
  <c r="D44" i="101"/>
  <c r="D45" i="101"/>
  <c r="D46" i="101"/>
  <c r="D11" i="101"/>
  <c r="B11" i="101"/>
  <c r="R7" i="101"/>
  <c r="N7" i="101"/>
  <c r="R7" i="102"/>
  <c r="N7" i="102"/>
  <c r="D13" i="102"/>
  <c r="B13" i="102"/>
  <c r="D14" i="102"/>
  <c r="B14" i="102"/>
  <c r="V7" i="102"/>
  <c r="C34" i="102"/>
  <c r="D34" i="102" s="1"/>
  <c r="B35" i="102"/>
  <c r="D12" i="102"/>
  <c r="B12" i="102"/>
  <c r="D15" i="102"/>
  <c r="B15" i="102"/>
  <c r="B16" i="102"/>
  <c r="D16" i="102"/>
  <c r="B10" i="102"/>
  <c r="D10" i="102"/>
  <c r="C45" i="102"/>
  <c r="B46" i="102"/>
  <c r="B8" i="102"/>
  <c r="D8" i="102"/>
  <c r="B9" i="102"/>
  <c r="D9" i="102"/>
  <c r="F43" i="102"/>
  <c r="G43" i="102" s="1"/>
  <c r="D33" i="102"/>
  <c r="D45" i="102"/>
  <c r="D11" i="102"/>
  <c r="B11" i="102"/>
  <c r="D44" i="102"/>
  <c r="C21" i="102"/>
  <c r="B34" i="103"/>
  <c r="C33" i="103"/>
  <c r="B47" i="103"/>
  <c r="C46" i="103"/>
  <c r="C21" i="103"/>
  <c r="B14" i="103"/>
  <c r="D14" i="103"/>
  <c r="N7" i="103"/>
  <c r="W7" i="103"/>
  <c r="R7" i="103"/>
  <c r="D11" i="103"/>
  <c r="B11" i="103"/>
  <c r="V7" i="103"/>
  <c r="D8" i="103"/>
  <c r="T8" i="103" s="1"/>
  <c r="B8" i="103"/>
  <c r="D13" i="103"/>
  <c r="B13" i="103"/>
  <c r="D44" i="103"/>
  <c r="D45" i="103"/>
  <c r="D46" i="103"/>
  <c r="B10" i="103"/>
  <c r="D10" i="103"/>
  <c r="D15" i="103"/>
  <c r="B15" i="103"/>
  <c r="D16" i="103"/>
  <c r="B16" i="103"/>
  <c r="D12" i="103"/>
  <c r="B12" i="103"/>
  <c r="B9" i="103"/>
  <c r="D9" i="103"/>
  <c r="V7" i="104"/>
  <c r="B13" i="104"/>
  <c r="D13" i="104"/>
  <c r="S8" i="104"/>
  <c r="D8" i="104"/>
  <c r="B8" i="104"/>
  <c r="D32" i="104"/>
  <c r="D33" i="104"/>
  <c r="D34" i="104"/>
  <c r="C21" i="104"/>
  <c r="D11" i="104"/>
  <c r="B11" i="104"/>
  <c r="B14" i="104"/>
  <c r="D14" i="104"/>
  <c r="D15" i="104"/>
  <c r="T8" i="104"/>
  <c r="U8" i="104" s="1"/>
  <c r="B35" i="104"/>
  <c r="C34" i="104"/>
  <c r="D9" i="104"/>
  <c r="B9" i="104"/>
  <c r="B12" i="104"/>
  <c r="D12" i="104"/>
  <c r="E16" i="104"/>
  <c r="D10" i="104"/>
  <c r="B10" i="104"/>
  <c r="B46" i="104"/>
  <c r="C45" i="104"/>
  <c r="E11" i="105"/>
  <c r="F11" i="105" s="1"/>
  <c r="G11" i="105" s="1"/>
  <c r="H11" i="105" s="1"/>
  <c r="T11" i="105"/>
  <c r="D16" i="105"/>
  <c r="B16" i="105"/>
  <c r="E9" i="105"/>
  <c r="B14" i="105"/>
  <c r="D14" i="105"/>
  <c r="B22" i="105"/>
  <c r="D15" i="105"/>
  <c r="S7" i="105"/>
  <c r="U7" i="105" s="1"/>
  <c r="S11" i="105"/>
  <c r="E43" i="105"/>
  <c r="E31" i="105"/>
  <c r="E19" i="105"/>
  <c r="F19" i="105"/>
  <c r="G19" i="105" s="1"/>
  <c r="D8" i="105"/>
  <c r="B8" i="105"/>
  <c r="D45" i="105"/>
  <c r="R11" i="105"/>
  <c r="H17" i="109" s="1"/>
  <c r="R18" i="97" s="1"/>
  <c r="N11" i="105"/>
  <c r="C34" i="105"/>
  <c r="B35" i="105"/>
  <c r="B10" i="105"/>
  <c r="D10" i="105"/>
  <c r="W13" i="105"/>
  <c r="E13" i="105"/>
  <c r="F13" i="105" s="1"/>
  <c r="G13" i="105" s="1"/>
  <c r="H13" i="105" s="1"/>
  <c r="I13" i="105" s="1"/>
  <c r="J13" i="105" s="1"/>
  <c r="S13" i="105"/>
  <c r="B47" i="105"/>
  <c r="C46" i="105"/>
  <c r="T9" i="105"/>
  <c r="D12" i="105"/>
  <c r="B12" i="105"/>
  <c r="D21" i="105"/>
  <c r="N13" i="105"/>
  <c r="R13" i="105"/>
  <c r="H19" i="109" s="1"/>
  <c r="R20" i="97" s="1"/>
  <c r="C46" i="106"/>
  <c r="B47" i="106"/>
  <c r="C16" i="106"/>
  <c r="T7" i="106"/>
  <c r="U7" i="106" s="1"/>
  <c r="C15" i="106"/>
  <c r="C13" i="106"/>
  <c r="C11" i="106"/>
  <c r="C9" i="106"/>
  <c r="D7" i="106"/>
  <c r="W7" i="106" s="1"/>
  <c r="C12" i="106"/>
  <c r="C10" i="106"/>
  <c r="C14" i="106"/>
  <c r="C8" i="106"/>
  <c r="C33" i="106"/>
  <c r="B34" i="106"/>
  <c r="D32" i="106"/>
  <c r="D33" i="106"/>
  <c r="C20" i="106"/>
  <c r="F19" i="106"/>
  <c r="G19" i="106" s="1"/>
  <c r="R7" i="106"/>
  <c r="N7" i="106"/>
  <c r="E16" i="107"/>
  <c r="F16" i="107" s="1"/>
  <c r="G16" i="107" s="1"/>
  <c r="H16" i="107" s="1"/>
  <c r="I16" i="107" s="1"/>
  <c r="J16" i="107" s="1"/>
  <c r="K16" i="107" s="1"/>
  <c r="L16" i="107" s="1"/>
  <c r="M16" i="107" s="1"/>
  <c r="N16" i="107" s="1"/>
  <c r="B14" i="107"/>
  <c r="D14" i="107"/>
  <c r="C45" i="107"/>
  <c r="B46" i="107"/>
  <c r="B9" i="107"/>
  <c r="D9" i="107"/>
  <c r="C33" i="107"/>
  <c r="B34" i="107"/>
  <c r="D12" i="107"/>
  <c r="B12" i="107"/>
  <c r="D15" i="107"/>
  <c r="B15" i="107"/>
  <c r="B10" i="107"/>
  <c r="D10" i="107"/>
  <c r="D13" i="107"/>
  <c r="B13" i="107"/>
  <c r="R16" i="107"/>
  <c r="J22" i="109" s="1"/>
  <c r="T23" i="97" s="1"/>
  <c r="C21" i="107"/>
  <c r="D8" i="107"/>
  <c r="T8" i="107"/>
  <c r="B8" i="107"/>
  <c r="S8" i="107"/>
  <c r="U8" i="107" s="1"/>
  <c r="D11" i="107"/>
  <c r="B11" i="107"/>
  <c r="V7" i="107"/>
  <c r="D11" i="108"/>
  <c r="B11" i="108"/>
  <c r="D33" i="108"/>
  <c r="B13" i="108"/>
  <c r="D13" i="108"/>
  <c r="B10" i="108"/>
  <c r="D10" i="108"/>
  <c r="B47" i="108"/>
  <c r="C46" i="108"/>
  <c r="D46" i="108" s="1"/>
  <c r="D34" i="108"/>
  <c r="N7" i="108"/>
  <c r="R7" i="108"/>
  <c r="C21" i="108"/>
  <c r="D15" i="108"/>
  <c r="B15" i="108"/>
  <c r="D16" i="108"/>
  <c r="B16" i="108"/>
  <c r="D12" i="108"/>
  <c r="B12" i="108"/>
  <c r="U7" i="108"/>
  <c r="D8" i="108"/>
  <c r="B8" i="108"/>
  <c r="D9" i="108"/>
  <c r="B9" i="108"/>
  <c r="B14" i="108"/>
  <c r="D14" i="108"/>
  <c r="D45" i="108"/>
  <c r="D44" i="108"/>
  <c r="B36" i="108"/>
  <c r="C35" i="108"/>
  <c r="D35" i="108" s="1"/>
  <c r="F31" i="111"/>
  <c r="G31" i="111" s="1"/>
  <c r="C33" i="111"/>
  <c r="B34" i="111"/>
  <c r="B13" i="111"/>
  <c r="D13" i="111"/>
  <c r="B10" i="111"/>
  <c r="D10" i="111"/>
  <c r="B22" i="111"/>
  <c r="D21" i="111"/>
  <c r="U7" i="111"/>
  <c r="D8" i="111"/>
  <c r="B8" i="111"/>
  <c r="D15" i="111"/>
  <c r="B15" i="111"/>
  <c r="D16" i="111"/>
  <c r="B16" i="111"/>
  <c r="D12" i="111"/>
  <c r="B12" i="111"/>
  <c r="D9" i="111"/>
  <c r="B9" i="111"/>
  <c r="B14" i="111"/>
  <c r="D14" i="111"/>
  <c r="C46" i="111"/>
  <c r="B47" i="111"/>
  <c r="D11" i="111"/>
  <c r="B11" i="111"/>
  <c r="N7" i="111"/>
  <c r="R7" i="111"/>
  <c r="F19" i="111" s="1"/>
  <c r="G19" i="111" s="1"/>
  <c r="U8" i="112"/>
  <c r="V7" i="112"/>
  <c r="D11" i="112"/>
  <c r="B11" i="112"/>
  <c r="B9" i="112"/>
  <c r="D9" i="112"/>
  <c r="R7" i="112"/>
  <c r="N7" i="112"/>
  <c r="C33" i="112"/>
  <c r="B34" i="112"/>
  <c r="D12" i="112"/>
  <c r="R8" i="112"/>
  <c r="N8" i="112"/>
  <c r="D15" i="112"/>
  <c r="B15" i="112"/>
  <c r="W10" i="112"/>
  <c r="E10" i="112"/>
  <c r="F10" i="112" s="1"/>
  <c r="G10" i="112" s="1"/>
  <c r="T10" i="112"/>
  <c r="C45" i="112"/>
  <c r="B46" i="112"/>
  <c r="F44" i="112"/>
  <c r="D13" i="112"/>
  <c r="B13" i="112"/>
  <c r="D14" i="112"/>
  <c r="B21" i="112"/>
  <c r="D20" i="112"/>
  <c r="F20" i="112" s="1"/>
  <c r="D16" i="112"/>
  <c r="B46" i="113"/>
  <c r="C45" i="113"/>
  <c r="T8" i="113"/>
  <c r="N7" i="113"/>
  <c r="R7" i="113"/>
  <c r="D13" i="113"/>
  <c r="B13" i="113"/>
  <c r="B10" i="113"/>
  <c r="D10" i="113"/>
  <c r="C21" i="113"/>
  <c r="V7" i="113"/>
  <c r="B8" i="113"/>
  <c r="D8" i="113"/>
  <c r="D15" i="113"/>
  <c r="B15" i="113"/>
  <c r="B16" i="113"/>
  <c r="D16" i="113"/>
  <c r="D12" i="113"/>
  <c r="B12" i="113"/>
  <c r="D11" i="113"/>
  <c r="B11" i="113"/>
  <c r="C34" i="113"/>
  <c r="B35" i="113"/>
  <c r="F43" i="113"/>
  <c r="G43" i="113" s="1"/>
  <c r="B9" i="113"/>
  <c r="D9" i="113"/>
  <c r="D14" i="113"/>
  <c r="B14" i="113"/>
  <c r="C45" i="114"/>
  <c r="B46" i="114"/>
  <c r="V7" i="114"/>
  <c r="B8" i="114"/>
  <c r="D8" i="114"/>
  <c r="D13" i="114"/>
  <c r="B13" i="114"/>
  <c r="B10" i="114"/>
  <c r="D10" i="114"/>
  <c r="C33" i="114"/>
  <c r="B34" i="114"/>
  <c r="D15" i="114"/>
  <c r="B15" i="114"/>
  <c r="B16" i="114"/>
  <c r="D16" i="114"/>
  <c r="D12" i="114"/>
  <c r="B12" i="114"/>
  <c r="B21" i="114"/>
  <c r="D20" i="114"/>
  <c r="B9" i="114"/>
  <c r="D9" i="114"/>
  <c r="D14" i="114"/>
  <c r="B14" i="114"/>
  <c r="R7" i="114"/>
  <c r="N7" i="114"/>
  <c r="D11" i="114"/>
  <c r="B11" i="114"/>
  <c r="U8" i="115"/>
  <c r="V7" i="115"/>
  <c r="B13" i="115"/>
  <c r="D14" i="115"/>
  <c r="D13" i="115"/>
  <c r="E15" i="115"/>
  <c r="C45" i="115"/>
  <c r="B46" i="115"/>
  <c r="D11" i="115"/>
  <c r="B11" i="115"/>
  <c r="D12" i="115"/>
  <c r="B36" i="115"/>
  <c r="C35" i="115"/>
  <c r="N8" i="115"/>
  <c r="R8" i="115"/>
  <c r="F44" i="115" s="1"/>
  <c r="F20" i="115"/>
  <c r="D9" i="115"/>
  <c r="B9" i="115"/>
  <c r="D10" i="115"/>
  <c r="N7" i="115"/>
  <c r="R7" i="115"/>
  <c r="E16" i="115"/>
  <c r="D33" i="115"/>
  <c r="C21" i="115"/>
  <c r="D15" i="116"/>
  <c r="B15" i="116"/>
  <c r="D16" i="116"/>
  <c r="B16" i="116"/>
  <c r="D12" i="116"/>
  <c r="B12" i="116"/>
  <c r="C45" i="116"/>
  <c r="B46" i="116"/>
  <c r="D9" i="116"/>
  <c r="B9" i="116"/>
  <c r="B14" i="116"/>
  <c r="D14" i="116"/>
  <c r="R7" i="116"/>
  <c r="N7" i="116"/>
  <c r="D11" i="116"/>
  <c r="B11" i="116"/>
  <c r="U7" i="116"/>
  <c r="D8" i="116"/>
  <c r="B8" i="116"/>
  <c r="C33" i="116"/>
  <c r="B34" i="116"/>
  <c r="B13" i="116"/>
  <c r="D13" i="116"/>
  <c r="B10" i="116"/>
  <c r="D10" i="116"/>
  <c r="B21" i="116"/>
  <c r="D20" i="116"/>
  <c r="B46" i="117"/>
  <c r="C45" i="117"/>
  <c r="E12" i="117"/>
  <c r="F12" i="117" s="1"/>
  <c r="G12" i="117" s="1"/>
  <c r="H12" i="117" s="1"/>
  <c r="I12" i="117" s="1"/>
  <c r="W12" i="117"/>
  <c r="T12" i="117"/>
  <c r="S12" i="117"/>
  <c r="B9" i="117"/>
  <c r="D10" i="117"/>
  <c r="D9" i="117"/>
  <c r="U8" i="117"/>
  <c r="V7" i="117"/>
  <c r="B35" i="117"/>
  <c r="C34" i="117"/>
  <c r="E15" i="117"/>
  <c r="D13" i="117"/>
  <c r="B13" i="117"/>
  <c r="G20" i="117"/>
  <c r="S25" i="109"/>
  <c r="E44" i="117"/>
  <c r="S14" i="109"/>
  <c r="E20" i="117"/>
  <c r="D11" i="117"/>
  <c r="B11" i="117"/>
  <c r="S36" i="109"/>
  <c r="G32" i="117"/>
  <c r="E16" i="117"/>
  <c r="F16" i="117" s="1"/>
  <c r="G16" i="117" s="1"/>
  <c r="H16" i="117" s="1"/>
  <c r="I16" i="117" s="1"/>
  <c r="J16" i="117" s="1"/>
  <c r="K16" i="117" s="1"/>
  <c r="L16" i="117" s="1"/>
  <c r="M16" i="117" s="1"/>
  <c r="G44" i="117"/>
  <c r="S47" i="109"/>
  <c r="D14" i="117"/>
  <c r="C21" i="117"/>
  <c r="V7" i="118"/>
  <c r="B13" i="118"/>
  <c r="D13" i="118"/>
  <c r="D8" i="118"/>
  <c r="B8" i="118"/>
  <c r="T8" i="118"/>
  <c r="D32" i="118"/>
  <c r="D33" i="118"/>
  <c r="D15" i="118"/>
  <c r="B15" i="118"/>
  <c r="D16" i="118"/>
  <c r="B16" i="118"/>
  <c r="B10" i="118"/>
  <c r="D10" i="118"/>
  <c r="C20" i="118"/>
  <c r="F19" i="118"/>
  <c r="G19" i="118" s="1"/>
  <c r="R7" i="118"/>
  <c r="N7" i="118"/>
  <c r="C33" i="118"/>
  <c r="B34" i="118"/>
  <c r="D9" i="118"/>
  <c r="B9" i="118"/>
  <c r="D12" i="118"/>
  <c r="B12" i="118"/>
  <c r="C46" i="118"/>
  <c r="B47" i="118"/>
  <c r="D11" i="118"/>
  <c r="B11" i="118"/>
  <c r="B14" i="118"/>
  <c r="D14" i="118"/>
  <c r="D45" i="118"/>
  <c r="D46" i="118"/>
  <c r="E16" i="119"/>
  <c r="F16" i="119" s="1"/>
  <c r="G16" i="119" s="1"/>
  <c r="H16" i="119" s="1"/>
  <c r="I16" i="119" s="1"/>
  <c r="J16" i="119" s="1"/>
  <c r="K16" i="119" s="1"/>
  <c r="L16" i="119" s="1"/>
  <c r="M16" i="119" s="1"/>
  <c r="T16" i="119"/>
  <c r="S16" i="119"/>
  <c r="V8" i="119"/>
  <c r="V3" i="109"/>
  <c r="D13" i="119"/>
  <c r="B13" i="119"/>
  <c r="D14" i="119"/>
  <c r="B47" i="119"/>
  <c r="C46" i="119"/>
  <c r="D11" i="119"/>
  <c r="B11" i="119"/>
  <c r="W10" i="119"/>
  <c r="E10" i="119"/>
  <c r="F10" i="119" s="1"/>
  <c r="G10" i="119" s="1"/>
  <c r="T10" i="119"/>
  <c r="S10" i="119"/>
  <c r="B34" i="119"/>
  <c r="C33" i="119"/>
  <c r="N8" i="119"/>
  <c r="R8" i="119"/>
  <c r="B9" i="119"/>
  <c r="D9" i="119"/>
  <c r="D12" i="119"/>
  <c r="B21" i="119"/>
  <c r="D20" i="119"/>
  <c r="F20" i="119" s="1"/>
  <c r="W8" i="119"/>
  <c r="D15" i="119"/>
  <c r="B15" i="119"/>
  <c r="N7" i="119"/>
  <c r="R7" i="119"/>
  <c r="D44" i="119"/>
  <c r="F44" i="119" s="1"/>
  <c r="D45" i="119"/>
  <c r="D46" i="119"/>
  <c r="F32" i="119"/>
  <c r="R16" i="119"/>
  <c r="V22" i="109" s="1"/>
  <c r="W23" i="97" s="1"/>
  <c r="N16" i="119"/>
  <c r="W36" i="109"/>
  <c r="X48" i="97" s="1"/>
  <c r="G32" i="120"/>
  <c r="E10" i="120"/>
  <c r="F10" i="120" s="1"/>
  <c r="G10" i="120" s="1"/>
  <c r="W10" i="120"/>
  <c r="S10" i="120"/>
  <c r="B13" i="120"/>
  <c r="D13" i="120"/>
  <c r="T8" i="120"/>
  <c r="T7" i="120"/>
  <c r="U7" i="120" s="1"/>
  <c r="T10" i="120"/>
  <c r="C33" i="120"/>
  <c r="B34" i="120"/>
  <c r="C20" i="120"/>
  <c r="E20" i="120"/>
  <c r="N7" i="120"/>
  <c r="R7" i="120"/>
  <c r="F19" i="120" s="1"/>
  <c r="G19" i="120" s="1"/>
  <c r="D12" i="120"/>
  <c r="D11" i="120"/>
  <c r="B11" i="120"/>
  <c r="N10" i="120"/>
  <c r="R10" i="120"/>
  <c r="W16" i="109" s="1"/>
  <c r="X17" i="97" s="1"/>
  <c r="G44" i="120"/>
  <c r="W47" i="109"/>
  <c r="X59" i="97" s="1"/>
  <c r="D9" i="120"/>
  <c r="B9" i="120"/>
  <c r="D15" i="120"/>
  <c r="B15" i="120"/>
  <c r="D45" i="120"/>
  <c r="F31" i="120"/>
  <c r="G31" i="120" s="1"/>
  <c r="C46" i="120"/>
  <c r="B47" i="120"/>
  <c r="E46" i="120"/>
  <c r="D33" i="120"/>
  <c r="D14" i="120"/>
  <c r="D16" i="120"/>
  <c r="C45" i="121"/>
  <c r="B46" i="121"/>
  <c r="D11" i="121"/>
  <c r="B11" i="121"/>
  <c r="V7" i="121"/>
  <c r="D8" i="121"/>
  <c r="B8" i="121"/>
  <c r="C33" i="121"/>
  <c r="B34" i="121"/>
  <c r="B13" i="121"/>
  <c r="D13" i="121"/>
  <c r="B10" i="121"/>
  <c r="D10" i="121"/>
  <c r="D15" i="121"/>
  <c r="B15" i="121"/>
  <c r="D16" i="121"/>
  <c r="B16" i="121"/>
  <c r="D12" i="121"/>
  <c r="B12" i="121"/>
  <c r="C21" i="121"/>
  <c r="D9" i="121"/>
  <c r="B9" i="121"/>
  <c r="B14" i="121"/>
  <c r="D14" i="121"/>
  <c r="R7" i="121"/>
  <c r="N7" i="121"/>
  <c r="B46" i="122"/>
  <c r="D15" i="122"/>
  <c r="B15" i="122"/>
  <c r="D12" i="122"/>
  <c r="B12" i="122"/>
  <c r="C33" i="122"/>
  <c r="B34" i="122"/>
  <c r="D13" i="122"/>
  <c r="B13" i="122"/>
  <c r="B10" i="122"/>
  <c r="D10" i="122"/>
  <c r="B16" i="122"/>
  <c r="D16" i="122"/>
  <c r="C46" i="122"/>
  <c r="B47" i="122"/>
  <c r="D11" i="122"/>
  <c r="B11" i="122"/>
  <c r="N7" i="122"/>
  <c r="R7" i="122"/>
  <c r="F19" i="122"/>
  <c r="G19" i="122" s="1"/>
  <c r="B9" i="122"/>
  <c r="D9" i="122"/>
  <c r="B21" i="122"/>
  <c r="D14" i="122"/>
  <c r="B14" i="122"/>
  <c r="U7" i="122"/>
  <c r="B8" i="122"/>
  <c r="D8" i="122"/>
  <c r="T8" i="122"/>
  <c r="D32" i="123"/>
  <c r="D33" i="123"/>
  <c r="D16" i="123"/>
  <c r="B16" i="123"/>
  <c r="B12" i="123"/>
  <c r="D12" i="123"/>
  <c r="D9" i="123"/>
  <c r="B9" i="123"/>
  <c r="B35" i="123"/>
  <c r="C34" i="123"/>
  <c r="B14" i="123"/>
  <c r="D14" i="123"/>
  <c r="D11" i="123"/>
  <c r="B11" i="123"/>
  <c r="R7" i="123"/>
  <c r="N7" i="123"/>
  <c r="B13" i="123"/>
  <c r="D13" i="123"/>
  <c r="U7" i="123"/>
  <c r="D8" i="123"/>
  <c r="B8" i="123"/>
  <c r="B21" i="123"/>
  <c r="D20" i="123"/>
  <c r="B46" i="123"/>
  <c r="C45" i="123"/>
  <c r="D10" i="123"/>
  <c r="B10" i="123"/>
  <c r="D15" i="123"/>
  <c r="B15" i="123"/>
  <c r="B21" i="124"/>
  <c r="B14" i="124"/>
  <c r="D14" i="124"/>
  <c r="B13" i="124"/>
  <c r="D13" i="124"/>
  <c r="C46" i="124"/>
  <c r="B47" i="124"/>
  <c r="D8" i="124"/>
  <c r="B8" i="124"/>
  <c r="D15" i="124"/>
  <c r="B15" i="124"/>
  <c r="B16" i="124"/>
  <c r="D16" i="124"/>
  <c r="C33" i="124"/>
  <c r="B34" i="124"/>
  <c r="D20" i="124"/>
  <c r="W7" i="124"/>
  <c r="V7" i="124" s="1"/>
  <c r="N7" i="124"/>
  <c r="R7" i="124"/>
  <c r="B10" i="124"/>
  <c r="D10" i="124"/>
  <c r="D9" i="124"/>
  <c r="B9" i="124"/>
  <c r="T8" i="124"/>
  <c r="D12" i="124"/>
  <c r="B12" i="124"/>
  <c r="D11" i="124"/>
  <c r="B11" i="124"/>
  <c r="S8" i="124"/>
  <c r="U8" i="124" s="1"/>
  <c r="V7" i="89"/>
  <c r="D8" i="89"/>
  <c r="B8" i="89"/>
  <c r="S8" i="89"/>
  <c r="U8" i="89" s="1"/>
  <c r="B21" i="89"/>
  <c r="D20" i="89"/>
  <c r="D16" i="89"/>
  <c r="B16" i="89"/>
  <c r="B12" i="89"/>
  <c r="D12" i="89"/>
  <c r="D9" i="89"/>
  <c r="B9" i="89"/>
  <c r="C33" i="89"/>
  <c r="B34" i="89"/>
  <c r="C45" i="89"/>
  <c r="B46" i="89"/>
  <c r="B14" i="89"/>
  <c r="D14" i="89"/>
  <c r="D11" i="89"/>
  <c r="B11" i="89"/>
  <c r="T8" i="89"/>
  <c r="B13" i="89"/>
  <c r="D13" i="89"/>
  <c r="R7" i="89"/>
  <c r="N7" i="89"/>
  <c r="D10" i="89"/>
  <c r="B10" i="89"/>
  <c r="D15" i="89"/>
  <c r="B15" i="89"/>
  <c r="D34" i="125"/>
  <c r="B35" i="125"/>
  <c r="C34" i="125"/>
  <c r="D10" i="125"/>
  <c r="B10" i="125"/>
  <c r="D8" i="125"/>
  <c r="B8" i="125"/>
  <c r="B12" i="125"/>
  <c r="D12" i="125"/>
  <c r="B14" i="125"/>
  <c r="D14" i="125"/>
  <c r="D11" i="125"/>
  <c r="B11" i="125"/>
  <c r="B46" i="125"/>
  <c r="C45" i="125"/>
  <c r="R7" i="125"/>
  <c r="N7" i="125"/>
  <c r="D15" i="125"/>
  <c r="B15" i="125"/>
  <c r="V7" i="125"/>
  <c r="S8" i="125"/>
  <c r="U8" i="125" s="1"/>
  <c r="D16" i="125"/>
  <c r="B16" i="125"/>
  <c r="D9" i="125"/>
  <c r="B9" i="125"/>
  <c r="D33" i="125"/>
  <c r="D32" i="125"/>
  <c r="T8" i="125"/>
  <c r="B13" i="125"/>
  <c r="D13" i="125"/>
  <c r="C21" i="125"/>
  <c r="D10" i="126"/>
  <c r="B10" i="126"/>
  <c r="D15" i="126"/>
  <c r="B15" i="126"/>
  <c r="B35" i="126"/>
  <c r="C34" i="126"/>
  <c r="D34" i="126" s="1"/>
  <c r="D32" i="126"/>
  <c r="D33" i="126"/>
  <c r="N7" i="126"/>
  <c r="R7" i="126"/>
  <c r="D16" i="126"/>
  <c r="B16" i="126"/>
  <c r="B12" i="126"/>
  <c r="D12" i="126"/>
  <c r="D9" i="126"/>
  <c r="B9" i="126"/>
  <c r="C21" i="126"/>
  <c r="B13" i="126"/>
  <c r="D13" i="126"/>
  <c r="B46" i="126"/>
  <c r="C45" i="126"/>
  <c r="V7" i="126"/>
  <c r="D8" i="126"/>
  <c r="B8" i="126"/>
  <c r="S8" i="126"/>
  <c r="B14" i="126"/>
  <c r="D14" i="126"/>
  <c r="D11" i="126"/>
  <c r="B11" i="126"/>
  <c r="E16" i="127"/>
  <c r="F16" i="127" s="1"/>
  <c r="G16" i="127" s="1"/>
  <c r="H16" i="127" s="1"/>
  <c r="I16" i="127" s="1"/>
  <c r="J16" i="127" s="1"/>
  <c r="K16" i="127" s="1"/>
  <c r="L16" i="127" s="1"/>
  <c r="M16" i="127" s="1"/>
  <c r="N16" i="127" s="1"/>
  <c r="U8" i="127"/>
  <c r="V7" i="127"/>
  <c r="E12" i="127"/>
  <c r="F12" i="127" s="1"/>
  <c r="G12" i="127" s="1"/>
  <c r="H12" i="127" s="1"/>
  <c r="I12" i="127" s="1"/>
  <c r="N12" i="127" s="1"/>
  <c r="W12" i="127"/>
  <c r="F32" i="127"/>
  <c r="B9" i="127"/>
  <c r="D9" i="127"/>
  <c r="R7" i="127"/>
  <c r="F43" i="127" s="1"/>
  <c r="G43" i="127" s="1"/>
  <c r="N7" i="127"/>
  <c r="B46" i="127"/>
  <c r="C45" i="127"/>
  <c r="F44" i="127"/>
  <c r="B35" i="127"/>
  <c r="C34" i="127"/>
  <c r="D15" i="127"/>
  <c r="B15" i="127"/>
  <c r="D10" i="127"/>
  <c r="C21" i="127"/>
  <c r="D13" i="127"/>
  <c r="B13" i="127"/>
  <c r="D14" i="127"/>
  <c r="R16" i="127"/>
  <c r="O22" i="95" s="1"/>
  <c r="N8" i="127"/>
  <c r="R8" i="127"/>
  <c r="D11" i="127"/>
  <c r="B11" i="127"/>
  <c r="R12" i="127"/>
  <c r="O18" i="95" s="1"/>
  <c r="W8" i="127"/>
  <c r="D13" i="128"/>
  <c r="B13" i="128"/>
  <c r="D45" i="128"/>
  <c r="D15" i="128"/>
  <c r="B15" i="128"/>
  <c r="B24" i="128"/>
  <c r="D34" i="128"/>
  <c r="N7" i="128"/>
  <c r="R7" i="128"/>
  <c r="F31" i="128" s="1"/>
  <c r="G31" i="128" s="1"/>
  <c r="D12" i="128"/>
  <c r="B12" i="128"/>
  <c r="B9" i="128"/>
  <c r="D9" i="128"/>
  <c r="B36" i="128"/>
  <c r="C35" i="128"/>
  <c r="D35" i="128" s="1"/>
  <c r="B10" i="128"/>
  <c r="D10" i="128"/>
  <c r="D16" i="128"/>
  <c r="B16" i="128"/>
  <c r="B47" i="128"/>
  <c r="C46" i="128"/>
  <c r="D46" i="128" s="1"/>
  <c r="V7" i="128"/>
  <c r="D8" i="128"/>
  <c r="B8" i="128"/>
  <c r="S8" i="128"/>
  <c r="B14" i="128"/>
  <c r="D14" i="128"/>
  <c r="D11" i="128"/>
  <c r="B11" i="128"/>
  <c r="B13" i="129"/>
  <c r="D14" i="129"/>
  <c r="D13" i="129"/>
  <c r="C34" i="129"/>
  <c r="B35" i="129"/>
  <c r="D16" i="129"/>
  <c r="B16" i="129"/>
  <c r="D11" i="129"/>
  <c r="B11" i="129"/>
  <c r="D12" i="129"/>
  <c r="E10" i="129"/>
  <c r="F10" i="129" s="1"/>
  <c r="G10" i="129" s="1"/>
  <c r="R8" i="129"/>
  <c r="N8" i="129"/>
  <c r="D9" i="129"/>
  <c r="B9" i="129"/>
  <c r="C45" i="129"/>
  <c r="B46" i="129"/>
  <c r="F44" i="129"/>
  <c r="E15" i="129"/>
  <c r="T10" i="129"/>
  <c r="R7" i="129"/>
  <c r="N7" i="129"/>
  <c r="S10" i="129"/>
  <c r="U8" i="129"/>
  <c r="V7" i="129"/>
  <c r="C21" i="129"/>
  <c r="B34" i="130"/>
  <c r="C33" i="130"/>
  <c r="V7" i="130"/>
  <c r="B8" i="130"/>
  <c r="D8" i="130"/>
  <c r="T8" i="130"/>
  <c r="D13" i="130"/>
  <c r="B13" i="130"/>
  <c r="B10" i="130"/>
  <c r="D10" i="130"/>
  <c r="D15" i="130"/>
  <c r="B15" i="130"/>
  <c r="B16" i="130"/>
  <c r="D16" i="130"/>
  <c r="D12" i="130"/>
  <c r="B12" i="130"/>
  <c r="B9" i="130"/>
  <c r="D9" i="130"/>
  <c r="D14" i="130"/>
  <c r="B14" i="130"/>
  <c r="R7" i="130"/>
  <c r="N7" i="130"/>
  <c r="B21" i="130"/>
  <c r="D20" i="130"/>
  <c r="D11" i="130"/>
  <c r="B11" i="130"/>
  <c r="B47" i="130"/>
  <c r="C46" i="130"/>
  <c r="E14" i="131"/>
  <c r="F14" i="131" s="1"/>
  <c r="G14" i="131" s="1"/>
  <c r="H14" i="131" s="1"/>
  <c r="I14" i="131" s="1"/>
  <c r="J14" i="131" s="1"/>
  <c r="K14" i="131" s="1"/>
  <c r="T14" i="131"/>
  <c r="D12" i="131"/>
  <c r="D9" i="131"/>
  <c r="B9" i="131"/>
  <c r="D10" i="131"/>
  <c r="U8" i="131"/>
  <c r="V7" i="131"/>
  <c r="C21" i="131"/>
  <c r="B48" i="131"/>
  <c r="C47" i="131"/>
  <c r="D15" i="131"/>
  <c r="B15" i="131"/>
  <c r="F20" i="131"/>
  <c r="D16" i="131"/>
  <c r="D11" i="131"/>
  <c r="B11" i="131"/>
  <c r="N8" i="131"/>
  <c r="R8" i="131"/>
  <c r="F32" i="131"/>
  <c r="B13" i="131"/>
  <c r="D13" i="131"/>
  <c r="D33" i="131"/>
  <c r="F44" i="131"/>
  <c r="B35" i="131"/>
  <c r="C34" i="131"/>
  <c r="C20" i="132"/>
  <c r="D9" i="132"/>
  <c r="B9" i="132"/>
  <c r="B14" i="132"/>
  <c r="D14" i="132"/>
  <c r="D16" i="132"/>
  <c r="B16" i="132"/>
  <c r="B35" i="132"/>
  <c r="C34" i="132"/>
  <c r="B46" i="132"/>
  <c r="C45" i="132"/>
  <c r="B13" i="132"/>
  <c r="D13" i="132"/>
  <c r="U7" i="132"/>
  <c r="D8" i="132"/>
  <c r="B8" i="132"/>
  <c r="S8" i="132"/>
  <c r="B12" i="132"/>
  <c r="D12" i="132"/>
  <c r="D11" i="132"/>
  <c r="B11" i="132"/>
  <c r="R7" i="132"/>
  <c r="N7" i="132"/>
  <c r="D32" i="132"/>
  <c r="D33" i="132"/>
  <c r="D10" i="132"/>
  <c r="B10" i="132"/>
  <c r="D15" i="132"/>
  <c r="B15" i="132"/>
  <c r="D32" i="133"/>
  <c r="D33" i="133"/>
  <c r="D11" i="133"/>
  <c r="B11" i="133"/>
  <c r="C21" i="133"/>
  <c r="D13" i="133"/>
  <c r="B13" i="133"/>
  <c r="B10" i="133"/>
  <c r="D10" i="133"/>
  <c r="B35" i="133"/>
  <c r="C34" i="133"/>
  <c r="D34" i="133" s="1"/>
  <c r="D15" i="133"/>
  <c r="B15" i="133"/>
  <c r="B16" i="133"/>
  <c r="D16" i="133"/>
  <c r="D12" i="133"/>
  <c r="B12" i="133"/>
  <c r="R7" i="133"/>
  <c r="N7" i="133"/>
  <c r="B46" i="133"/>
  <c r="C45" i="133"/>
  <c r="B9" i="133"/>
  <c r="D9" i="133"/>
  <c r="D14" i="133"/>
  <c r="B14" i="133"/>
  <c r="U7" i="133"/>
  <c r="B8" i="133"/>
  <c r="D8" i="133"/>
  <c r="D9" i="134"/>
  <c r="B9" i="134"/>
  <c r="B14" i="134"/>
  <c r="D14" i="134"/>
  <c r="R7" i="134"/>
  <c r="F31" i="134" s="1"/>
  <c r="G31" i="134" s="1"/>
  <c r="N7" i="134"/>
  <c r="C46" i="134"/>
  <c r="B47" i="134"/>
  <c r="D11" i="134"/>
  <c r="B11" i="134"/>
  <c r="U7" i="134"/>
  <c r="D8" i="134"/>
  <c r="B8" i="134"/>
  <c r="C33" i="134"/>
  <c r="B34" i="134"/>
  <c r="B21" i="134"/>
  <c r="B13" i="134"/>
  <c r="D13" i="134"/>
  <c r="B10" i="134"/>
  <c r="D10" i="134"/>
  <c r="D20" i="134"/>
  <c r="D15" i="134"/>
  <c r="B15" i="134"/>
  <c r="D16" i="134"/>
  <c r="B16" i="134"/>
  <c r="D12" i="134"/>
  <c r="B12" i="134"/>
  <c r="D32" i="135"/>
  <c r="D33" i="135"/>
  <c r="D34" i="135"/>
  <c r="D11" i="135"/>
  <c r="B11" i="135"/>
  <c r="U7" i="135"/>
  <c r="D8" i="135"/>
  <c r="B8" i="135"/>
  <c r="B35" i="135"/>
  <c r="C34" i="135"/>
  <c r="B13" i="135"/>
  <c r="D13" i="135"/>
  <c r="B10" i="135"/>
  <c r="D10" i="135"/>
  <c r="D15" i="135"/>
  <c r="B15" i="135"/>
  <c r="D16" i="135"/>
  <c r="B16" i="135"/>
  <c r="D12" i="135"/>
  <c r="B12" i="135"/>
  <c r="B46" i="135"/>
  <c r="C45" i="135"/>
  <c r="B21" i="135"/>
  <c r="D20" i="135"/>
  <c r="D9" i="135"/>
  <c r="B9" i="135"/>
  <c r="B14" i="135"/>
  <c r="D14" i="135"/>
  <c r="R7" i="135"/>
  <c r="N7" i="135"/>
  <c r="D12" i="136"/>
  <c r="B12" i="136"/>
  <c r="B16" i="136"/>
  <c r="D16" i="136"/>
  <c r="B9" i="136"/>
  <c r="D9" i="136"/>
  <c r="B21" i="136"/>
  <c r="B10" i="136"/>
  <c r="D10" i="136"/>
  <c r="C46" i="136"/>
  <c r="B47" i="136"/>
  <c r="D15" i="136"/>
  <c r="B15" i="136"/>
  <c r="D20" i="136"/>
  <c r="C33" i="136"/>
  <c r="B34" i="136"/>
  <c r="D13" i="136"/>
  <c r="B13" i="136"/>
  <c r="N7" i="136"/>
  <c r="R7" i="136"/>
  <c r="D11" i="136"/>
  <c r="B11" i="136"/>
  <c r="D14" i="136"/>
  <c r="B14" i="136"/>
  <c r="U7" i="136"/>
  <c r="B8" i="136"/>
  <c r="D8" i="136"/>
  <c r="B9" i="137"/>
  <c r="D14" i="137"/>
  <c r="B14" i="137"/>
  <c r="B36" i="137"/>
  <c r="C35" i="137"/>
  <c r="B23" i="137"/>
  <c r="D11" i="137"/>
  <c r="B11" i="137"/>
  <c r="B47" i="137"/>
  <c r="C46" i="137"/>
  <c r="D13" i="137"/>
  <c r="B13" i="137"/>
  <c r="B10" i="137"/>
  <c r="D10" i="137"/>
  <c r="D15" i="137"/>
  <c r="B15" i="137"/>
  <c r="B16" i="137"/>
  <c r="D16" i="137"/>
  <c r="D12" i="137"/>
  <c r="B12" i="137"/>
  <c r="C8" i="137"/>
  <c r="S7" i="137"/>
  <c r="U7" i="137" s="1"/>
  <c r="B7" i="137"/>
  <c r="D45" i="138"/>
  <c r="D44" i="138"/>
  <c r="D12" i="138"/>
  <c r="B12" i="138"/>
  <c r="D11" i="138"/>
  <c r="B11" i="138"/>
  <c r="B14" i="138"/>
  <c r="D14" i="138"/>
  <c r="B13" i="138"/>
  <c r="D13" i="138"/>
  <c r="U7" i="138"/>
  <c r="B21" i="138"/>
  <c r="D20" i="138"/>
  <c r="D15" i="138"/>
  <c r="B15" i="138"/>
  <c r="B16" i="138"/>
  <c r="D16" i="138"/>
  <c r="D8" i="138"/>
  <c r="B8" i="138"/>
  <c r="B47" i="138"/>
  <c r="C46" i="138"/>
  <c r="B34" i="138"/>
  <c r="C33" i="138"/>
  <c r="B10" i="138"/>
  <c r="D10" i="138"/>
  <c r="D9" i="138"/>
  <c r="B9" i="138"/>
  <c r="N7" i="138"/>
  <c r="R7" i="138"/>
  <c r="D33" i="80" l="1"/>
  <c r="C34" i="80"/>
  <c r="D34" i="80" s="1"/>
  <c r="B35" i="80"/>
  <c r="E12" i="80"/>
  <c r="F12" i="80" s="1"/>
  <c r="G12" i="80" s="1"/>
  <c r="H12" i="80" s="1"/>
  <c r="I12" i="80" s="1"/>
  <c r="N12" i="80" s="1"/>
  <c r="S12" i="80"/>
  <c r="E8" i="80"/>
  <c r="W8" i="80"/>
  <c r="S8" i="80"/>
  <c r="U8" i="80" s="1"/>
  <c r="R12" i="80"/>
  <c r="B18" i="95" s="1"/>
  <c r="B19" i="97" s="1"/>
  <c r="E15" i="80"/>
  <c r="R13" i="80"/>
  <c r="B19" i="95" s="1"/>
  <c r="B20" i="97" s="1"/>
  <c r="E13" i="80"/>
  <c r="F13" i="80" s="1"/>
  <c r="G13" i="80" s="1"/>
  <c r="H13" i="80" s="1"/>
  <c r="I13" i="80" s="1"/>
  <c r="J13" i="80" s="1"/>
  <c r="N13" i="80" s="1"/>
  <c r="S13" i="80"/>
  <c r="E9" i="80"/>
  <c r="F9" i="80" s="1"/>
  <c r="R9" i="80" s="1"/>
  <c r="E11" i="80"/>
  <c r="F11" i="80" s="1"/>
  <c r="G11" i="80" s="1"/>
  <c r="H11" i="80" s="1"/>
  <c r="N11" i="80" s="1"/>
  <c r="E43" i="80"/>
  <c r="E19" i="80"/>
  <c r="F19" i="80"/>
  <c r="G19" i="80" s="1"/>
  <c r="E31" i="80"/>
  <c r="T12" i="80"/>
  <c r="W10" i="80"/>
  <c r="E10" i="80"/>
  <c r="F10" i="80" s="1"/>
  <c r="G10" i="80" s="1"/>
  <c r="S10" i="80"/>
  <c r="E16" i="80"/>
  <c r="F16" i="80" s="1"/>
  <c r="G16" i="80" s="1"/>
  <c r="H16" i="80" s="1"/>
  <c r="I16" i="80" s="1"/>
  <c r="J16" i="80" s="1"/>
  <c r="K16" i="80" s="1"/>
  <c r="L16" i="80" s="1"/>
  <c r="M16" i="80" s="1"/>
  <c r="R16" i="80" s="1"/>
  <c r="B22" i="95" s="1"/>
  <c r="B23" i="97" s="1"/>
  <c r="T16" i="80"/>
  <c r="R8" i="80"/>
  <c r="N8" i="80"/>
  <c r="B22" i="80"/>
  <c r="D21" i="80"/>
  <c r="R10" i="80"/>
  <c r="E46" i="80" s="1"/>
  <c r="N10" i="80"/>
  <c r="N16" i="80"/>
  <c r="C46" i="80"/>
  <c r="B47" i="80"/>
  <c r="E14" i="80"/>
  <c r="F14" i="80" s="1"/>
  <c r="G14" i="80" s="1"/>
  <c r="H14" i="80" s="1"/>
  <c r="I14" i="80" s="1"/>
  <c r="J14" i="80" s="1"/>
  <c r="K14" i="80" s="1"/>
  <c r="R14" i="80" s="1"/>
  <c r="B20" i="95" s="1"/>
  <c r="B21" i="97" s="1"/>
  <c r="E12" i="87"/>
  <c r="F12" i="87" s="1"/>
  <c r="G12" i="87" s="1"/>
  <c r="H12" i="87" s="1"/>
  <c r="I12" i="87" s="1"/>
  <c r="R12" i="87" s="1"/>
  <c r="C18" i="95" s="1"/>
  <c r="C19" i="97" s="1"/>
  <c r="C35" i="87"/>
  <c r="D35" i="87" s="1"/>
  <c r="B36" i="87"/>
  <c r="B15" i="87"/>
  <c r="D15" i="87"/>
  <c r="D34" i="87"/>
  <c r="D16" i="87"/>
  <c r="R7" i="87"/>
  <c r="N7" i="87"/>
  <c r="E14" i="87"/>
  <c r="B9" i="87"/>
  <c r="D9" i="87"/>
  <c r="V7" i="87"/>
  <c r="B8" i="87"/>
  <c r="T8" i="87"/>
  <c r="D8" i="87"/>
  <c r="D11" i="87"/>
  <c r="B11" i="87"/>
  <c r="B22" i="87"/>
  <c r="D21" i="87"/>
  <c r="C46" i="87"/>
  <c r="B47" i="87"/>
  <c r="D10" i="87"/>
  <c r="E13" i="87"/>
  <c r="C21" i="88"/>
  <c r="D35" i="88"/>
  <c r="B14" i="88"/>
  <c r="D14" i="88"/>
  <c r="U8" i="88"/>
  <c r="V7" i="88"/>
  <c r="D11" i="88"/>
  <c r="B11" i="88"/>
  <c r="B13" i="88"/>
  <c r="D13" i="88"/>
  <c r="B37" i="88"/>
  <c r="C36" i="88"/>
  <c r="D8" i="88"/>
  <c r="B8" i="88"/>
  <c r="S8" i="88"/>
  <c r="D15" i="88"/>
  <c r="B15" i="88"/>
  <c r="N7" i="88"/>
  <c r="C48" i="88"/>
  <c r="D48" i="88" s="1"/>
  <c r="B49" i="88"/>
  <c r="D10" i="88"/>
  <c r="B10" i="88"/>
  <c r="D16" i="88"/>
  <c r="B16" i="88"/>
  <c r="B12" i="88"/>
  <c r="D12" i="88"/>
  <c r="D9" i="88"/>
  <c r="B9" i="88"/>
  <c r="T8" i="88"/>
  <c r="R7" i="88"/>
  <c r="E10" i="90"/>
  <c r="F10" i="90" s="1"/>
  <c r="G10" i="90" s="1"/>
  <c r="W10" i="90"/>
  <c r="B21" i="90"/>
  <c r="D20" i="90"/>
  <c r="V7" i="90"/>
  <c r="B8" i="90"/>
  <c r="D8" i="90"/>
  <c r="C47" i="90"/>
  <c r="B48" i="90"/>
  <c r="D12" i="90"/>
  <c r="B12" i="90"/>
  <c r="D46" i="90"/>
  <c r="F46" i="90" s="1"/>
  <c r="D13" i="90"/>
  <c r="B13" i="90"/>
  <c r="B9" i="90"/>
  <c r="D9" i="90"/>
  <c r="B16" i="90"/>
  <c r="D16" i="90"/>
  <c r="N10" i="90"/>
  <c r="R10" i="90"/>
  <c r="D11" i="90"/>
  <c r="B11" i="90"/>
  <c r="D14" i="90"/>
  <c r="C34" i="90"/>
  <c r="B35" i="90"/>
  <c r="E34" i="90"/>
  <c r="N7" i="90"/>
  <c r="R7" i="90"/>
  <c r="B15" i="90"/>
  <c r="D15" i="90"/>
  <c r="D33" i="90"/>
  <c r="W13" i="91"/>
  <c r="T13" i="91"/>
  <c r="E13" i="91"/>
  <c r="F13" i="91" s="1"/>
  <c r="G13" i="91" s="1"/>
  <c r="H13" i="91" s="1"/>
  <c r="I13" i="91" s="1"/>
  <c r="J13" i="91" s="1"/>
  <c r="B21" i="91"/>
  <c r="D20" i="91"/>
  <c r="C34" i="91"/>
  <c r="D34" i="91" s="1"/>
  <c r="B35" i="91"/>
  <c r="C47" i="91"/>
  <c r="B48" i="91"/>
  <c r="E47" i="91"/>
  <c r="E10" i="91"/>
  <c r="F48" i="95"/>
  <c r="F60" i="97" s="1"/>
  <c r="G45" i="91"/>
  <c r="T11" i="91"/>
  <c r="E8" i="91"/>
  <c r="R8" i="91" s="1"/>
  <c r="W8" i="91"/>
  <c r="E15" i="91"/>
  <c r="S11" i="91"/>
  <c r="E12" i="91"/>
  <c r="F15" i="95"/>
  <c r="F16" i="97" s="1"/>
  <c r="E45" i="91"/>
  <c r="N8" i="91"/>
  <c r="E14" i="91"/>
  <c r="U8" i="91"/>
  <c r="V7" i="91"/>
  <c r="D33" i="91"/>
  <c r="F33" i="91" s="1"/>
  <c r="W11" i="91"/>
  <c r="D45" i="92"/>
  <c r="D46" i="92"/>
  <c r="C46" i="92"/>
  <c r="B47" i="92"/>
  <c r="G19" i="95"/>
  <c r="G20" i="97" s="1"/>
  <c r="E11" i="92"/>
  <c r="F11" i="92" s="1"/>
  <c r="G11" i="92" s="1"/>
  <c r="H11" i="92" s="1"/>
  <c r="N9" i="92"/>
  <c r="R9" i="92"/>
  <c r="B21" i="92"/>
  <c r="D20" i="92"/>
  <c r="N8" i="92"/>
  <c r="S13" i="92"/>
  <c r="D34" i="92"/>
  <c r="S9" i="92"/>
  <c r="E8" i="92"/>
  <c r="R8" i="92" s="1"/>
  <c r="W8" i="92"/>
  <c r="T8" i="92"/>
  <c r="U8" i="92" s="1"/>
  <c r="N13" i="92"/>
  <c r="E15" i="92"/>
  <c r="F15" i="92" s="1"/>
  <c r="G15" i="92" s="1"/>
  <c r="H15" i="92" s="1"/>
  <c r="I15" i="92" s="1"/>
  <c r="J15" i="92" s="1"/>
  <c r="K15" i="92" s="1"/>
  <c r="L15" i="92" s="1"/>
  <c r="T15" i="92"/>
  <c r="W13" i="92"/>
  <c r="E10" i="92"/>
  <c r="F10" i="92" s="1"/>
  <c r="G10" i="92" s="1"/>
  <c r="N10" i="92" s="1"/>
  <c r="W10" i="92"/>
  <c r="E12" i="92"/>
  <c r="F16" i="92"/>
  <c r="C35" i="92"/>
  <c r="B36" i="92"/>
  <c r="E14" i="92"/>
  <c r="W9" i="92"/>
  <c r="T13" i="92"/>
  <c r="S12" i="93"/>
  <c r="E15" i="93"/>
  <c r="E10" i="93"/>
  <c r="F10" i="93" s="1"/>
  <c r="G10" i="93" s="1"/>
  <c r="R10" i="93" s="1"/>
  <c r="F44" i="93"/>
  <c r="W8" i="93"/>
  <c r="E8" i="93"/>
  <c r="E14" i="93"/>
  <c r="R12" i="93"/>
  <c r="H18" i="95" s="1"/>
  <c r="H19" i="97" s="1"/>
  <c r="E16" i="93"/>
  <c r="E13" i="93"/>
  <c r="F13" i="93" s="1"/>
  <c r="G13" i="93" s="1"/>
  <c r="H13" i="93" s="1"/>
  <c r="I13" i="93" s="1"/>
  <c r="J13" i="93" s="1"/>
  <c r="W13" i="93"/>
  <c r="S8" i="93"/>
  <c r="U8" i="93" s="1"/>
  <c r="C21" i="93"/>
  <c r="E21" i="93"/>
  <c r="E31" i="93"/>
  <c r="E43" i="93"/>
  <c r="E19" i="93"/>
  <c r="F19" i="93"/>
  <c r="G19" i="93" s="1"/>
  <c r="F31" i="93"/>
  <c r="G31" i="93" s="1"/>
  <c r="F43" i="93"/>
  <c r="G43" i="93" s="1"/>
  <c r="C34" i="93"/>
  <c r="B35" i="93"/>
  <c r="W9" i="93"/>
  <c r="E9" i="93"/>
  <c r="F9" i="93" s="1"/>
  <c r="T9" i="93"/>
  <c r="E12" i="93"/>
  <c r="F12" i="93" s="1"/>
  <c r="G12" i="93" s="1"/>
  <c r="H12" i="93" s="1"/>
  <c r="I12" i="93" s="1"/>
  <c r="N12" i="93" s="1"/>
  <c r="W12" i="93"/>
  <c r="F20" i="93"/>
  <c r="C47" i="93"/>
  <c r="B48" i="93"/>
  <c r="R9" i="93"/>
  <c r="N9" i="93"/>
  <c r="S10" i="93"/>
  <c r="R13" i="93"/>
  <c r="H19" i="95" s="1"/>
  <c r="H20" i="97" s="1"/>
  <c r="N13" i="93"/>
  <c r="N8" i="93"/>
  <c r="R8" i="93"/>
  <c r="E11" i="93"/>
  <c r="D33" i="93"/>
  <c r="F33" i="93" s="1"/>
  <c r="D34" i="93"/>
  <c r="E9" i="94"/>
  <c r="F9" i="94" s="1"/>
  <c r="R9" i="94" s="1"/>
  <c r="D45" i="94"/>
  <c r="N12" i="94"/>
  <c r="E15" i="94"/>
  <c r="D33" i="94"/>
  <c r="E13" i="94"/>
  <c r="F13" i="94" s="1"/>
  <c r="G13" i="94" s="1"/>
  <c r="H13" i="94" s="1"/>
  <c r="I13" i="94" s="1"/>
  <c r="J13" i="94" s="1"/>
  <c r="E31" i="94"/>
  <c r="E43" i="94"/>
  <c r="E19" i="94"/>
  <c r="F19" i="94"/>
  <c r="G19" i="94" s="1"/>
  <c r="F43" i="94"/>
  <c r="G43" i="94" s="1"/>
  <c r="F31" i="94"/>
  <c r="G31" i="94" s="1"/>
  <c r="N9" i="94"/>
  <c r="E14" i="94"/>
  <c r="E12" i="94"/>
  <c r="F12" i="94" s="1"/>
  <c r="G12" i="94" s="1"/>
  <c r="H12" i="94" s="1"/>
  <c r="I12" i="94" s="1"/>
  <c r="R12" i="94" s="1"/>
  <c r="I18" i="95" s="1"/>
  <c r="I19" i="97" s="1"/>
  <c r="W12" i="94"/>
  <c r="S12" i="94"/>
  <c r="W16" i="94"/>
  <c r="E16" i="94"/>
  <c r="F16" i="94" s="1"/>
  <c r="G16" i="94" s="1"/>
  <c r="H16" i="94" s="1"/>
  <c r="I16" i="94" s="1"/>
  <c r="J16" i="94" s="1"/>
  <c r="K16" i="94" s="1"/>
  <c r="L16" i="94" s="1"/>
  <c r="M16" i="94" s="1"/>
  <c r="E8" i="94"/>
  <c r="W8" i="94" s="1"/>
  <c r="S8" i="94"/>
  <c r="U8" i="94" s="1"/>
  <c r="R13" i="94"/>
  <c r="I19" i="95" s="1"/>
  <c r="I20" i="97" s="1"/>
  <c r="N13" i="94"/>
  <c r="B22" i="94"/>
  <c r="D21" i="94"/>
  <c r="S13" i="94"/>
  <c r="C46" i="94"/>
  <c r="B47" i="94"/>
  <c r="N16" i="94"/>
  <c r="R16" i="94"/>
  <c r="I22" i="95" s="1"/>
  <c r="I23" i="97" s="1"/>
  <c r="C34" i="94"/>
  <c r="B35" i="94"/>
  <c r="R8" i="94"/>
  <c r="N8" i="94"/>
  <c r="T13" i="94"/>
  <c r="T12" i="94"/>
  <c r="E11" i="94"/>
  <c r="E10" i="94"/>
  <c r="S16" i="94"/>
  <c r="T10" i="96"/>
  <c r="C21" i="96"/>
  <c r="E12" i="96"/>
  <c r="F12" i="96" s="1"/>
  <c r="G12" i="96" s="1"/>
  <c r="H12" i="96" s="1"/>
  <c r="I12" i="96" s="1"/>
  <c r="R12" i="96" s="1"/>
  <c r="J18" i="95" s="1"/>
  <c r="J19" i="97" s="1"/>
  <c r="E16" i="96"/>
  <c r="C47" i="96"/>
  <c r="B48" i="96"/>
  <c r="E43" i="96"/>
  <c r="E19" i="96"/>
  <c r="E31" i="96"/>
  <c r="F31" i="96"/>
  <c r="G31" i="96" s="1"/>
  <c r="F19" i="96"/>
  <c r="G19" i="96" s="1"/>
  <c r="F43" i="96"/>
  <c r="G43" i="96" s="1"/>
  <c r="F46" i="96"/>
  <c r="D33" i="96"/>
  <c r="E13" i="96"/>
  <c r="F13" i="96" s="1"/>
  <c r="G13" i="96" s="1"/>
  <c r="H13" i="96" s="1"/>
  <c r="I13" i="96" s="1"/>
  <c r="J13" i="96" s="1"/>
  <c r="R13" i="96" s="1"/>
  <c r="J19" i="95" s="1"/>
  <c r="J20" i="97" s="1"/>
  <c r="E9" i="96"/>
  <c r="F9" i="96" s="1"/>
  <c r="N9" i="96" s="1"/>
  <c r="W10" i="96"/>
  <c r="E10" i="96"/>
  <c r="F10" i="96" s="1"/>
  <c r="G10" i="96" s="1"/>
  <c r="E8" i="96"/>
  <c r="W8" i="96" s="1"/>
  <c r="S8" i="96"/>
  <c r="U8" i="96" s="1"/>
  <c r="T8" i="96"/>
  <c r="E11" i="96"/>
  <c r="S10" i="96"/>
  <c r="S12" i="96"/>
  <c r="R9" i="96"/>
  <c r="C34" i="96"/>
  <c r="D34" i="96" s="1"/>
  <c r="F34" i="96" s="1"/>
  <c r="B35" i="96"/>
  <c r="E34" i="96"/>
  <c r="N10" i="96"/>
  <c r="R10" i="96"/>
  <c r="E15" i="96"/>
  <c r="R8" i="96"/>
  <c r="N8" i="96"/>
  <c r="E14" i="96"/>
  <c r="D13" i="99"/>
  <c r="B13" i="99"/>
  <c r="D45" i="99"/>
  <c r="D8" i="99"/>
  <c r="B8" i="99"/>
  <c r="D15" i="99"/>
  <c r="B15" i="99"/>
  <c r="D16" i="99"/>
  <c r="B16" i="99"/>
  <c r="D34" i="99"/>
  <c r="C46" i="99"/>
  <c r="B47" i="99"/>
  <c r="B14" i="99"/>
  <c r="D14" i="99"/>
  <c r="B9" i="99"/>
  <c r="D9" i="99"/>
  <c r="V7" i="99"/>
  <c r="C35" i="99"/>
  <c r="B36" i="99"/>
  <c r="C21" i="99"/>
  <c r="N7" i="99"/>
  <c r="B10" i="99"/>
  <c r="D10" i="99"/>
  <c r="D12" i="99"/>
  <c r="B12" i="99"/>
  <c r="B11" i="99"/>
  <c r="D11" i="99"/>
  <c r="R7" i="99"/>
  <c r="D8" i="100"/>
  <c r="B8" i="100"/>
  <c r="B21" i="100"/>
  <c r="D20" i="100"/>
  <c r="N7" i="100"/>
  <c r="D15" i="100"/>
  <c r="B15" i="100"/>
  <c r="D16" i="100"/>
  <c r="B16" i="100"/>
  <c r="D13" i="100"/>
  <c r="B13" i="100"/>
  <c r="C34" i="100"/>
  <c r="B35" i="100"/>
  <c r="B10" i="100"/>
  <c r="D10" i="100"/>
  <c r="B9" i="100"/>
  <c r="D9" i="100"/>
  <c r="V7" i="100"/>
  <c r="E43" i="100"/>
  <c r="E31" i="100"/>
  <c r="E19" i="100"/>
  <c r="F43" i="100"/>
  <c r="G43" i="100" s="1"/>
  <c r="C47" i="100"/>
  <c r="D47" i="100" s="1"/>
  <c r="B48" i="100"/>
  <c r="F19" i="100"/>
  <c r="G19" i="100" s="1"/>
  <c r="B14" i="100"/>
  <c r="D14" i="100"/>
  <c r="D12" i="100"/>
  <c r="B12" i="100"/>
  <c r="B11" i="100"/>
  <c r="D11" i="100"/>
  <c r="C47" i="101"/>
  <c r="B48" i="101"/>
  <c r="E9" i="101"/>
  <c r="F9" i="101" s="1"/>
  <c r="W9" i="101" s="1"/>
  <c r="C34" i="101"/>
  <c r="B35" i="101"/>
  <c r="V7" i="101"/>
  <c r="E13" i="101"/>
  <c r="F13" i="101" s="1"/>
  <c r="G13" i="101" s="1"/>
  <c r="H13" i="101" s="1"/>
  <c r="I13" i="101" s="1"/>
  <c r="J13" i="101" s="1"/>
  <c r="R9" i="101"/>
  <c r="E12" i="101"/>
  <c r="E15" i="101"/>
  <c r="E10" i="101"/>
  <c r="S9" i="101"/>
  <c r="E14" i="101"/>
  <c r="D34" i="101"/>
  <c r="D33" i="101"/>
  <c r="F33" i="101" s="1"/>
  <c r="B22" i="101"/>
  <c r="D21" i="101"/>
  <c r="E16" i="101"/>
  <c r="E8" i="101"/>
  <c r="W8" i="101"/>
  <c r="S8" i="101"/>
  <c r="U8" i="101" s="1"/>
  <c r="T8" i="101"/>
  <c r="E43" i="101"/>
  <c r="E31" i="101"/>
  <c r="E19" i="101"/>
  <c r="F19" i="101"/>
  <c r="G19" i="101" s="1"/>
  <c r="F43" i="101"/>
  <c r="G43" i="101" s="1"/>
  <c r="F31" i="101"/>
  <c r="G31" i="101" s="1"/>
  <c r="E11" i="101"/>
  <c r="F11" i="101" s="1"/>
  <c r="G11" i="101" s="1"/>
  <c r="H11" i="101" s="1"/>
  <c r="R11" i="101" s="1"/>
  <c r="W11" i="101"/>
  <c r="T11" i="101"/>
  <c r="T9" i="101"/>
  <c r="N8" i="101"/>
  <c r="R8" i="101"/>
  <c r="R13" i="101"/>
  <c r="D19" i="109" s="1"/>
  <c r="N20" i="97" s="1"/>
  <c r="N13" i="101"/>
  <c r="S11" i="101"/>
  <c r="W8" i="102"/>
  <c r="E8" i="102"/>
  <c r="S8" i="102"/>
  <c r="T8" i="102"/>
  <c r="E12" i="102"/>
  <c r="F12" i="102" s="1"/>
  <c r="G12" i="102" s="1"/>
  <c r="H12" i="102" s="1"/>
  <c r="I12" i="102" s="1"/>
  <c r="W12" i="102"/>
  <c r="E13" i="102"/>
  <c r="E11" i="102"/>
  <c r="F11" i="102" s="1"/>
  <c r="G11" i="102" s="1"/>
  <c r="H11" i="102" s="1"/>
  <c r="R11" i="102" s="1"/>
  <c r="W11" i="102"/>
  <c r="S11" i="102"/>
  <c r="T11" i="102"/>
  <c r="E9" i="102"/>
  <c r="S9" i="102"/>
  <c r="N8" i="102"/>
  <c r="R8" i="102"/>
  <c r="C46" i="102"/>
  <c r="B47" i="102"/>
  <c r="E10" i="102"/>
  <c r="E15" i="102"/>
  <c r="F15" i="102" s="1"/>
  <c r="G15" i="102" s="1"/>
  <c r="H15" i="102" s="1"/>
  <c r="I15" i="102" s="1"/>
  <c r="J15" i="102" s="1"/>
  <c r="K15" i="102" s="1"/>
  <c r="L15" i="102" s="1"/>
  <c r="R15" i="102" s="1"/>
  <c r="E21" i="109" s="1"/>
  <c r="O22" i="97" s="1"/>
  <c r="C35" i="102"/>
  <c r="D35" i="102" s="1"/>
  <c r="B36" i="102"/>
  <c r="F44" i="102"/>
  <c r="E16" i="102"/>
  <c r="F16" i="102" s="1"/>
  <c r="G16" i="102" s="1"/>
  <c r="H16" i="102" s="1"/>
  <c r="I16" i="102" s="1"/>
  <c r="J16" i="102" s="1"/>
  <c r="K16" i="102" s="1"/>
  <c r="L16" i="102" s="1"/>
  <c r="M16" i="102" s="1"/>
  <c r="S16" i="102"/>
  <c r="E19" i="102"/>
  <c r="E43" i="102"/>
  <c r="F31" i="102"/>
  <c r="G31" i="102" s="1"/>
  <c r="E31" i="102"/>
  <c r="F19" i="102"/>
  <c r="G19" i="102" s="1"/>
  <c r="B22" i="102"/>
  <c r="D21" i="102"/>
  <c r="T12" i="102"/>
  <c r="S15" i="102"/>
  <c r="N16" i="102"/>
  <c r="R16" i="102"/>
  <c r="E22" i="109" s="1"/>
  <c r="O23" i="97" s="1"/>
  <c r="N12" i="102"/>
  <c r="R12" i="102"/>
  <c r="E18" i="109" s="1"/>
  <c r="O19" i="97" s="1"/>
  <c r="E14" i="102"/>
  <c r="E15" i="103"/>
  <c r="C34" i="103"/>
  <c r="B35" i="103"/>
  <c r="E9" i="103"/>
  <c r="T9" i="103" s="1"/>
  <c r="E16" i="103"/>
  <c r="N8" i="103"/>
  <c r="E11" i="103"/>
  <c r="C47" i="103"/>
  <c r="B48" i="103"/>
  <c r="E12" i="103"/>
  <c r="F12" i="103" s="1"/>
  <c r="G12" i="103" s="1"/>
  <c r="H12" i="103" s="1"/>
  <c r="I12" i="103" s="1"/>
  <c r="R12" i="103" s="1"/>
  <c r="F18" i="109" s="1"/>
  <c r="P19" i="97" s="1"/>
  <c r="W10" i="103"/>
  <c r="E10" i="103"/>
  <c r="F10" i="103" s="1"/>
  <c r="G10" i="103" s="1"/>
  <c r="W8" i="103"/>
  <c r="E8" i="103"/>
  <c r="R8" i="103" s="1"/>
  <c r="E14" i="103"/>
  <c r="F14" i="103" s="1"/>
  <c r="G14" i="103" s="1"/>
  <c r="H14" i="103" s="1"/>
  <c r="I14" i="103" s="1"/>
  <c r="J14" i="103" s="1"/>
  <c r="K14" i="103" s="1"/>
  <c r="T14" i="103"/>
  <c r="B22" i="103"/>
  <c r="D21" i="103"/>
  <c r="T10" i="103"/>
  <c r="N10" i="103"/>
  <c r="R10" i="103"/>
  <c r="F46" i="103" s="1"/>
  <c r="E13" i="103"/>
  <c r="S8" i="103"/>
  <c r="U8" i="103" s="1"/>
  <c r="E43" i="103"/>
  <c r="E19" i="103"/>
  <c r="E31" i="103"/>
  <c r="F19" i="103"/>
  <c r="G19" i="103" s="1"/>
  <c r="F31" i="103"/>
  <c r="G31" i="103" s="1"/>
  <c r="F43" i="103"/>
  <c r="G43" i="103" s="1"/>
  <c r="R14" i="103"/>
  <c r="F20" i="109" s="1"/>
  <c r="P21" i="97" s="1"/>
  <c r="N14" i="103"/>
  <c r="D33" i="103"/>
  <c r="D34" i="103"/>
  <c r="F34" i="103" s="1"/>
  <c r="G3" i="109"/>
  <c r="C46" i="104"/>
  <c r="B47" i="104"/>
  <c r="E12" i="104"/>
  <c r="C35" i="104"/>
  <c r="B36" i="104"/>
  <c r="E11" i="104"/>
  <c r="B22" i="104"/>
  <c r="D21" i="104"/>
  <c r="E8" i="104"/>
  <c r="W8" i="104"/>
  <c r="V8" i="104" s="1"/>
  <c r="E9" i="104"/>
  <c r="E14" i="104"/>
  <c r="F14" i="104" s="1"/>
  <c r="G14" i="104" s="1"/>
  <c r="H14" i="104" s="1"/>
  <c r="I14" i="104" s="1"/>
  <c r="J14" i="104" s="1"/>
  <c r="K14" i="104" s="1"/>
  <c r="R14" i="104" s="1"/>
  <c r="G20" i="109" s="1"/>
  <c r="Q21" i="97" s="1"/>
  <c r="D46" i="104"/>
  <c r="D45" i="104"/>
  <c r="E15" i="104"/>
  <c r="F15" i="104" s="1"/>
  <c r="G15" i="104" s="1"/>
  <c r="H15" i="104" s="1"/>
  <c r="I15" i="104" s="1"/>
  <c r="J15" i="104" s="1"/>
  <c r="K15" i="104" s="1"/>
  <c r="L15" i="104" s="1"/>
  <c r="W15" i="104"/>
  <c r="S15" i="104"/>
  <c r="T15" i="104"/>
  <c r="N14" i="104"/>
  <c r="E10" i="104"/>
  <c r="F16" i="104"/>
  <c r="G16" i="104" s="1"/>
  <c r="H16" i="104" s="1"/>
  <c r="I16" i="104" s="1"/>
  <c r="J16" i="104" s="1"/>
  <c r="K16" i="104" s="1"/>
  <c r="L16" i="104" s="1"/>
  <c r="M16" i="104" s="1"/>
  <c r="W16" i="104"/>
  <c r="T16" i="104"/>
  <c r="R8" i="104"/>
  <c r="N8" i="104"/>
  <c r="E13" i="104"/>
  <c r="B36" i="105"/>
  <c r="C35" i="105"/>
  <c r="D35" i="105" s="1"/>
  <c r="F35" i="105" s="1"/>
  <c r="E35" i="105"/>
  <c r="V7" i="105"/>
  <c r="C22" i="105"/>
  <c r="E22" i="105"/>
  <c r="F9" i="105"/>
  <c r="S9" i="105"/>
  <c r="T13" i="105"/>
  <c r="E10" i="105"/>
  <c r="F10" i="105" s="1"/>
  <c r="G10" i="105" s="1"/>
  <c r="W10" i="105"/>
  <c r="D34" i="105"/>
  <c r="D46" i="105"/>
  <c r="F46" i="105" s="1"/>
  <c r="E14" i="105"/>
  <c r="W11" i="105"/>
  <c r="E8" i="105"/>
  <c r="N8" i="105" s="1"/>
  <c r="E15" i="105"/>
  <c r="F15" i="105" s="1"/>
  <c r="G15" i="105" s="1"/>
  <c r="H15" i="105" s="1"/>
  <c r="I15" i="105" s="1"/>
  <c r="J15" i="105" s="1"/>
  <c r="K15" i="105" s="1"/>
  <c r="L15" i="105" s="1"/>
  <c r="T15" i="105"/>
  <c r="E12" i="105"/>
  <c r="F12" i="105" s="1"/>
  <c r="G12" i="105" s="1"/>
  <c r="H12" i="105" s="1"/>
  <c r="I12" i="105" s="1"/>
  <c r="R12" i="105" s="1"/>
  <c r="H18" i="109" s="1"/>
  <c r="R19" i="97" s="1"/>
  <c r="C47" i="105"/>
  <c r="B48" i="105"/>
  <c r="E47" i="105"/>
  <c r="N10" i="105"/>
  <c r="R10" i="105"/>
  <c r="T8" i="105"/>
  <c r="S8" i="105"/>
  <c r="U8" i="105" s="1"/>
  <c r="S15" i="105"/>
  <c r="E16" i="105"/>
  <c r="D8" i="106"/>
  <c r="S8" i="106" s="1"/>
  <c r="B8" i="106"/>
  <c r="V7" i="106"/>
  <c r="C34" i="106"/>
  <c r="B35" i="106"/>
  <c r="D12" i="106"/>
  <c r="B12" i="106"/>
  <c r="B11" i="106"/>
  <c r="D11" i="106"/>
  <c r="C47" i="106"/>
  <c r="B48" i="106"/>
  <c r="B9" i="106"/>
  <c r="D9" i="106"/>
  <c r="B14" i="106"/>
  <c r="D14" i="106"/>
  <c r="D13" i="106"/>
  <c r="B13" i="106"/>
  <c r="B10" i="106"/>
  <c r="D10" i="106"/>
  <c r="E31" i="106"/>
  <c r="E19" i="106"/>
  <c r="E43" i="106"/>
  <c r="F31" i="106"/>
  <c r="G31" i="106" s="1"/>
  <c r="F43" i="106"/>
  <c r="G43" i="106" s="1"/>
  <c r="B21" i="106"/>
  <c r="D20" i="106"/>
  <c r="D15" i="106"/>
  <c r="B15" i="106"/>
  <c r="D16" i="106"/>
  <c r="B16" i="106"/>
  <c r="D47" i="106"/>
  <c r="D46" i="106"/>
  <c r="J3" i="109"/>
  <c r="S9" i="107"/>
  <c r="U9" i="107" s="1"/>
  <c r="E8" i="107"/>
  <c r="W8" i="107" s="1"/>
  <c r="V8" i="107" s="1"/>
  <c r="E13" i="107"/>
  <c r="F13" i="107" s="1"/>
  <c r="G13" i="107" s="1"/>
  <c r="H13" i="107" s="1"/>
  <c r="I13" i="107" s="1"/>
  <c r="J13" i="107" s="1"/>
  <c r="R13" i="107" s="1"/>
  <c r="J19" i="109" s="1"/>
  <c r="T20" i="97" s="1"/>
  <c r="E12" i="107"/>
  <c r="C46" i="107"/>
  <c r="D46" i="107" s="1"/>
  <c r="B47" i="107"/>
  <c r="T16" i="107"/>
  <c r="C34" i="107"/>
  <c r="B35" i="107"/>
  <c r="W9" i="107"/>
  <c r="E9" i="107"/>
  <c r="F9" i="107" s="1"/>
  <c r="T9" i="107"/>
  <c r="D45" i="107"/>
  <c r="F45" i="107" s="1"/>
  <c r="T13" i="107"/>
  <c r="N8" i="107"/>
  <c r="E10" i="107"/>
  <c r="E15" i="107"/>
  <c r="N9" i="107"/>
  <c r="R9" i="107"/>
  <c r="W16" i="107"/>
  <c r="E11" i="107"/>
  <c r="F11" i="107" s="1"/>
  <c r="G11" i="107" s="1"/>
  <c r="H11" i="107" s="1"/>
  <c r="R11" i="107" s="1"/>
  <c r="J17" i="109" s="1"/>
  <c r="T18" i="97" s="1"/>
  <c r="B22" i="107"/>
  <c r="D21" i="107"/>
  <c r="F21" i="107" s="1"/>
  <c r="N13" i="107"/>
  <c r="D34" i="107"/>
  <c r="D33" i="107"/>
  <c r="F33" i="107" s="1"/>
  <c r="E14" i="107"/>
  <c r="S16" i="107"/>
  <c r="V7" i="108"/>
  <c r="N15" i="108"/>
  <c r="E19" i="108"/>
  <c r="E31" i="108"/>
  <c r="E43" i="108"/>
  <c r="F19" i="108"/>
  <c r="G19" i="108" s="1"/>
  <c r="F43" i="108"/>
  <c r="G43" i="108" s="1"/>
  <c r="W14" i="108"/>
  <c r="E14" i="108"/>
  <c r="F14" i="108" s="1"/>
  <c r="G14" i="108" s="1"/>
  <c r="H14" i="108" s="1"/>
  <c r="I14" i="108" s="1"/>
  <c r="J14" i="108" s="1"/>
  <c r="K14" i="108" s="1"/>
  <c r="S14" i="108"/>
  <c r="E9" i="108"/>
  <c r="E12" i="108"/>
  <c r="E15" i="108"/>
  <c r="F15" i="108" s="1"/>
  <c r="G15" i="108" s="1"/>
  <c r="H15" i="108" s="1"/>
  <c r="I15" i="108" s="1"/>
  <c r="J15" i="108" s="1"/>
  <c r="K15" i="108" s="1"/>
  <c r="L15" i="108" s="1"/>
  <c r="R15" i="108" s="1"/>
  <c r="L21" i="109" s="1"/>
  <c r="W15" i="108"/>
  <c r="T15" i="108"/>
  <c r="S15" i="108"/>
  <c r="C47" i="108"/>
  <c r="B48" i="108"/>
  <c r="E13" i="108"/>
  <c r="E11" i="108"/>
  <c r="C36" i="108"/>
  <c r="B37" i="108"/>
  <c r="N14" i="108"/>
  <c r="R14" i="108"/>
  <c r="L20" i="109" s="1"/>
  <c r="F31" i="108"/>
  <c r="G31" i="108" s="1"/>
  <c r="E8" i="108"/>
  <c r="R8" i="108" s="1"/>
  <c r="S8" i="108"/>
  <c r="U8" i="108" s="1"/>
  <c r="T8" i="108"/>
  <c r="E16" i="108"/>
  <c r="B22" i="108"/>
  <c r="D21" i="108"/>
  <c r="E10" i="108"/>
  <c r="F10" i="108" s="1"/>
  <c r="G10" i="108" s="1"/>
  <c r="N10" i="108" s="1"/>
  <c r="E14" i="111"/>
  <c r="F14" i="111" s="1"/>
  <c r="G14" i="111" s="1"/>
  <c r="H14" i="111" s="1"/>
  <c r="I14" i="111" s="1"/>
  <c r="J14" i="111" s="1"/>
  <c r="K14" i="111" s="1"/>
  <c r="E9" i="111"/>
  <c r="F9" i="111" s="1"/>
  <c r="E16" i="111"/>
  <c r="E8" i="111"/>
  <c r="W8" i="111" s="1"/>
  <c r="T8" i="111"/>
  <c r="S8" i="111"/>
  <c r="R14" i="111"/>
  <c r="M20" i="109" s="1"/>
  <c r="N14" i="111"/>
  <c r="U8" i="111"/>
  <c r="V7" i="111"/>
  <c r="E10" i="111"/>
  <c r="S14" i="111"/>
  <c r="C47" i="111"/>
  <c r="B48" i="111"/>
  <c r="T9" i="111"/>
  <c r="E12" i="111"/>
  <c r="E15" i="111"/>
  <c r="C34" i="111"/>
  <c r="B35" i="111"/>
  <c r="S9" i="111"/>
  <c r="E19" i="111"/>
  <c r="E31" i="111"/>
  <c r="E43" i="111"/>
  <c r="F43" i="111"/>
  <c r="G43" i="111" s="1"/>
  <c r="E11" i="111"/>
  <c r="D46" i="111"/>
  <c r="D47" i="111"/>
  <c r="R9" i="111"/>
  <c r="N9" i="111"/>
  <c r="N8" i="111"/>
  <c r="R8" i="111"/>
  <c r="C22" i="111"/>
  <c r="W13" i="111"/>
  <c r="E13" i="111"/>
  <c r="F13" i="111" s="1"/>
  <c r="G13" i="111" s="1"/>
  <c r="H13" i="111" s="1"/>
  <c r="I13" i="111" s="1"/>
  <c r="J13" i="111" s="1"/>
  <c r="R13" i="111" s="1"/>
  <c r="M19" i="109" s="1"/>
  <c r="T13" i="111"/>
  <c r="D34" i="111"/>
  <c r="D33" i="111"/>
  <c r="F33" i="111" s="1"/>
  <c r="E16" i="112"/>
  <c r="F16" i="112" s="1"/>
  <c r="G16" i="112" s="1"/>
  <c r="H16" i="112" s="1"/>
  <c r="I16" i="112" s="1"/>
  <c r="J16" i="112" s="1"/>
  <c r="K16" i="112" s="1"/>
  <c r="L16" i="112" s="1"/>
  <c r="M16" i="112" s="1"/>
  <c r="S16" i="112"/>
  <c r="E14" i="112"/>
  <c r="F14" i="112" s="1"/>
  <c r="G14" i="112" s="1"/>
  <c r="H14" i="112" s="1"/>
  <c r="I14" i="112" s="1"/>
  <c r="J14" i="112" s="1"/>
  <c r="K14" i="112" s="1"/>
  <c r="C46" i="112"/>
  <c r="B47" i="112"/>
  <c r="R10" i="112"/>
  <c r="N16" i="109" s="1"/>
  <c r="N10" i="112"/>
  <c r="E15" i="112"/>
  <c r="D33" i="112"/>
  <c r="E11" i="112"/>
  <c r="E12" i="112"/>
  <c r="F12" i="112" s="1"/>
  <c r="G12" i="112" s="1"/>
  <c r="H12" i="112" s="1"/>
  <c r="I12" i="112" s="1"/>
  <c r="W9" i="112"/>
  <c r="E9" i="112"/>
  <c r="F9" i="112" s="1"/>
  <c r="S9" i="112"/>
  <c r="S10" i="112"/>
  <c r="C21" i="112"/>
  <c r="E13" i="112"/>
  <c r="D45" i="112"/>
  <c r="D46" i="112"/>
  <c r="F46" i="112" s="1"/>
  <c r="N14" i="109"/>
  <c r="E32" i="112"/>
  <c r="E44" i="112"/>
  <c r="E20" i="112"/>
  <c r="C34" i="112"/>
  <c r="B35" i="112"/>
  <c r="E34" i="112"/>
  <c r="E43" i="112"/>
  <c r="E31" i="112"/>
  <c r="E19" i="112"/>
  <c r="F19" i="112"/>
  <c r="G19" i="112" s="1"/>
  <c r="F31" i="112"/>
  <c r="G31" i="112" s="1"/>
  <c r="F43" i="112"/>
  <c r="G43" i="112" s="1"/>
  <c r="R9" i="112"/>
  <c r="N9" i="112"/>
  <c r="N25" i="109"/>
  <c r="G20" i="112"/>
  <c r="G44" i="112"/>
  <c r="N47" i="109"/>
  <c r="F32" i="112"/>
  <c r="V8" i="112"/>
  <c r="N3" i="109"/>
  <c r="D45" i="113"/>
  <c r="D46" i="113"/>
  <c r="C46" i="113"/>
  <c r="B47" i="113"/>
  <c r="E9" i="113"/>
  <c r="S9" i="113" s="1"/>
  <c r="C35" i="113"/>
  <c r="B36" i="113"/>
  <c r="E11" i="113"/>
  <c r="W16" i="113"/>
  <c r="E16" i="113"/>
  <c r="F16" i="113" s="1"/>
  <c r="G16" i="113" s="1"/>
  <c r="H16" i="113" s="1"/>
  <c r="I16" i="113" s="1"/>
  <c r="J16" i="113" s="1"/>
  <c r="K16" i="113" s="1"/>
  <c r="L16" i="113" s="1"/>
  <c r="M16" i="113" s="1"/>
  <c r="T16" i="113"/>
  <c r="S16" i="113"/>
  <c r="E8" i="113"/>
  <c r="W8" i="113" s="1"/>
  <c r="S8" i="113"/>
  <c r="U8" i="113" s="1"/>
  <c r="D35" i="113"/>
  <c r="N13" i="113"/>
  <c r="E12" i="113"/>
  <c r="F12" i="113" s="1"/>
  <c r="G12" i="113" s="1"/>
  <c r="H12" i="113" s="1"/>
  <c r="I12" i="113" s="1"/>
  <c r="S12" i="113"/>
  <c r="T12" i="113"/>
  <c r="E15" i="113"/>
  <c r="F15" i="113" s="1"/>
  <c r="G15" i="113" s="1"/>
  <c r="H15" i="113" s="1"/>
  <c r="I15" i="113" s="1"/>
  <c r="J15" i="113" s="1"/>
  <c r="K15" i="113" s="1"/>
  <c r="L15" i="113" s="1"/>
  <c r="S15" i="113"/>
  <c r="R16" i="113"/>
  <c r="O22" i="109" s="1"/>
  <c r="N16" i="113"/>
  <c r="R8" i="113"/>
  <c r="N8" i="113"/>
  <c r="W13" i="113"/>
  <c r="E13" i="113"/>
  <c r="F13" i="113" s="1"/>
  <c r="G13" i="113" s="1"/>
  <c r="H13" i="113" s="1"/>
  <c r="I13" i="113" s="1"/>
  <c r="J13" i="113" s="1"/>
  <c r="R13" i="113" s="1"/>
  <c r="O19" i="109" s="1"/>
  <c r="E14" i="113"/>
  <c r="F14" i="113" s="1"/>
  <c r="G14" i="113" s="1"/>
  <c r="H14" i="113" s="1"/>
  <c r="I14" i="113" s="1"/>
  <c r="J14" i="113" s="1"/>
  <c r="K14" i="113" s="1"/>
  <c r="R14" i="113" s="1"/>
  <c r="O20" i="109" s="1"/>
  <c r="D34" i="113"/>
  <c r="R12" i="113"/>
  <c r="O18" i="109" s="1"/>
  <c r="N12" i="113"/>
  <c r="N15" i="113"/>
  <c r="R15" i="113"/>
  <c r="O21" i="109" s="1"/>
  <c r="B22" i="113"/>
  <c r="D21" i="113"/>
  <c r="W10" i="113"/>
  <c r="E10" i="113"/>
  <c r="F10" i="113" s="1"/>
  <c r="G10" i="113" s="1"/>
  <c r="R10" i="113" s="1"/>
  <c r="T10" i="113"/>
  <c r="S10" i="113"/>
  <c r="E31" i="113"/>
  <c r="E43" i="113"/>
  <c r="E19" i="113"/>
  <c r="F31" i="113"/>
  <c r="G31" i="113" s="1"/>
  <c r="F19" i="113"/>
  <c r="G19" i="113" s="1"/>
  <c r="T15" i="113"/>
  <c r="E43" i="114"/>
  <c r="E19" i="114"/>
  <c r="E31" i="114"/>
  <c r="F19" i="114"/>
  <c r="G19" i="114" s="1"/>
  <c r="F43" i="114"/>
  <c r="G43" i="114" s="1"/>
  <c r="F31" i="114"/>
  <c r="G31" i="114" s="1"/>
  <c r="C21" i="114"/>
  <c r="E16" i="114"/>
  <c r="F16" i="114" s="1"/>
  <c r="G16" i="114" s="1"/>
  <c r="H16" i="114" s="1"/>
  <c r="I16" i="114" s="1"/>
  <c r="J16" i="114" s="1"/>
  <c r="K16" i="114" s="1"/>
  <c r="L16" i="114" s="1"/>
  <c r="M16" i="114" s="1"/>
  <c r="R16" i="114" s="1"/>
  <c r="P22" i="109" s="1"/>
  <c r="S16" i="114"/>
  <c r="T16" i="114"/>
  <c r="E8" i="114"/>
  <c r="W8" i="114"/>
  <c r="S8" i="114"/>
  <c r="E9" i="114"/>
  <c r="N16" i="114"/>
  <c r="C34" i="114"/>
  <c r="D34" i="114" s="1"/>
  <c r="B35" i="114"/>
  <c r="N13" i="114"/>
  <c r="R8" i="114"/>
  <c r="N8" i="114"/>
  <c r="C46" i="114"/>
  <c r="B47" i="114"/>
  <c r="E11" i="114"/>
  <c r="F11" i="114" s="1"/>
  <c r="G11" i="114" s="1"/>
  <c r="H11" i="114" s="1"/>
  <c r="R11" i="114" s="1"/>
  <c r="P17" i="109" s="1"/>
  <c r="R14" i="114"/>
  <c r="P20" i="109" s="1"/>
  <c r="D33" i="114"/>
  <c r="W13" i="114"/>
  <c r="E13" i="114"/>
  <c r="F13" i="114" s="1"/>
  <c r="G13" i="114" s="1"/>
  <c r="H13" i="114" s="1"/>
  <c r="I13" i="114" s="1"/>
  <c r="J13" i="114" s="1"/>
  <c r="R13" i="114" s="1"/>
  <c r="P19" i="109" s="1"/>
  <c r="S13" i="114"/>
  <c r="T13" i="114"/>
  <c r="D46" i="114"/>
  <c r="D45" i="114"/>
  <c r="W14" i="114"/>
  <c r="E14" i="114"/>
  <c r="F14" i="114" s="1"/>
  <c r="G14" i="114" s="1"/>
  <c r="H14" i="114" s="1"/>
  <c r="I14" i="114" s="1"/>
  <c r="J14" i="114" s="1"/>
  <c r="K14" i="114" s="1"/>
  <c r="N14" i="114" s="1"/>
  <c r="S14" i="114"/>
  <c r="T14" i="114"/>
  <c r="E12" i="114"/>
  <c r="F12" i="114" s="1"/>
  <c r="G12" i="114" s="1"/>
  <c r="H12" i="114" s="1"/>
  <c r="I12" i="114" s="1"/>
  <c r="N12" i="114" s="1"/>
  <c r="E15" i="114"/>
  <c r="F15" i="114" s="1"/>
  <c r="G15" i="114" s="1"/>
  <c r="H15" i="114" s="1"/>
  <c r="I15" i="114" s="1"/>
  <c r="J15" i="114" s="1"/>
  <c r="K15" i="114" s="1"/>
  <c r="L15" i="114" s="1"/>
  <c r="R15" i="114" s="1"/>
  <c r="P21" i="109" s="1"/>
  <c r="E10" i="114"/>
  <c r="F10" i="114" s="1"/>
  <c r="G10" i="114" s="1"/>
  <c r="R10" i="114" s="1"/>
  <c r="T8" i="114"/>
  <c r="T15" i="114"/>
  <c r="Q47" i="109"/>
  <c r="G44" i="115"/>
  <c r="F16" i="115"/>
  <c r="E10" i="115"/>
  <c r="F10" i="115" s="1"/>
  <c r="G10" i="115" s="1"/>
  <c r="E9" i="115"/>
  <c r="D45" i="115"/>
  <c r="G20" i="115"/>
  <c r="Q25" i="109"/>
  <c r="D35" i="115"/>
  <c r="E12" i="115"/>
  <c r="F12" i="115" s="1"/>
  <c r="G12" i="115" s="1"/>
  <c r="H12" i="115" s="1"/>
  <c r="I12" i="115" s="1"/>
  <c r="E31" i="115"/>
  <c r="E43" i="115"/>
  <c r="E19" i="115"/>
  <c r="F19" i="115"/>
  <c r="G19" i="115" s="1"/>
  <c r="F43" i="115"/>
  <c r="G43" i="115" s="1"/>
  <c r="Q14" i="109"/>
  <c r="E32" i="115"/>
  <c r="E44" i="115"/>
  <c r="E20" i="115"/>
  <c r="F32" i="115"/>
  <c r="F15" i="115"/>
  <c r="E13" i="115"/>
  <c r="F13" i="115" s="1"/>
  <c r="G13" i="115" s="1"/>
  <c r="H13" i="115" s="1"/>
  <c r="I13" i="115" s="1"/>
  <c r="J13" i="115" s="1"/>
  <c r="N13" i="115" s="1"/>
  <c r="W13" i="115"/>
  <c r="V8" i="115"/>
  <c r="Q3" i="109"/>
  <c r="Q58" i="109" s="1"/>
  <c r="B22" i="115"/>
  <c r="D21" i="115"/>
  <c r="C36" i="115"/>
  <c r="B37" i="115"/>
  <c r="E11" i="115"/>
  <c r="F11" i="115" s="1"/>
  <c r="G11" i="115" s="1"/>
  <c r="H11" i="115" s="1"/>
  <c r="R11" i="115" s="1"/>
  <c r="W11" i="115"/>
  <c r="B47" i="115"/>
  <c r="C46" i="115"/>
  <c r="F31" i="115"/>
  <c r="G31" i="115" s="1"/>
  <c r="E14" i="115"/>
  <c r="F14" i="115" s="1"/>
  <c r="G14" i="115" s="1"/>
  <c r="H14" i="115" s="1"/>
  <c r="I14" i="115" s="1"/>
  <c r="J14" i="115" s="1"/>
  <c r="K14" i="115" s="1"/>
  <c r="T9" i="115"/>
  <c r="C21" i="116"/>
  <c r="D33" i="116"/>
  <c r="V7" i="116"/>
  <c r="E11" i="116"/>
  <c r="E31" i="116"/>
  <c r="E43" i="116"/>
  <c r="E19" i="116"/>
  <c r="F43" i="116"/>
  <c r="G43" i="116" s="1"/>
  <c r="F19" i="116"/>
  <c r="G19" i="116" s="1"/>
  <c r="F31" i="116"/>
  <c r="G31" i="116" s="1"/>
  <c r="D45" i="116"/>
  <c r="E13" i="116"/>
  <c r="F13" i="116" s="1"/>
  <c r="G13" i="116" s="1"/>
  <c r="H13" i="116" s="1"/>
  <c r="I13" i="116" s="1"/>
  <c r="J13" i="116" s="1"/>
  <c r="N13" i="116" s="1"/>
  <c r="W14" i="116"/>
  <c r="E14" i="116"/>
  <c r="F14" i="116" s="1"/>
  <c r="G14" i="116" s="1"/>
  <c r="H14" i="116" s="1"/>
  <c r="I14" i="116" s="1"/>
  <c r="J14" i="116" s="1"/>
  <c r="K14" i="116" s="1"/>
  <c r="T14" i="116"/>
  <c r="E9" i="116"/>
  <c r="E12" i="116"/>
  <c r="E15" i="116"/>
  <c r="F15" i="116" s="1"/>
  <c r="G15" i="116" s="1"/>
  <c r="H15" i="116" s="1"/>
  <c r="I15" i="116" s="1"/>
  <c r="J15" i="116" s="1"/>
  <c r="K15" i="116" s="1"/>
  <c r="L15" i="116" s="1"/>
  <c r="R15" i="116" s="1"/>
  <c r="R21" i="109" s="1"/>
  <c r="E10" i="116"/>
  <c r="F10" i="116" s="1"/>
  <c r="G10" i="116" s="1"/>
  <c r="R10" i="116" s="1"/>
  <c r="N8" i="116"/>
  <c r="R8" i="116"/>
  <c r="S14" i="116"/>
  <c r="R14" i="116"/>
  <c r="R20" i="109" s="1"/>
  <c r="N14" i="116"/>
  <c r="S15" i="116"/>
  <c r="C34" i="116"/>
  <c r="B35" i="116"/>
  <c r="E8" i="116"/>
  <c r="W8" i="116"/>
  <c r="S8" i="116"/>
  <c r="U8" i="116" s="1"/>
  <c r="T8" i="116"/>
  <c r="T9" i="116"/>
  <c r="C46" i="116"/>
  <c r="B47" i="116"/>
  <c r="E16" i="116"/>
  <c r="D45" i="117"/>
  <c r="D46" i="117"/>
  <c r="C46" i="117"/>
  <c r="B47" i="117"/>
  <c r="E14" i="117"/>
  <c r="F14" i="117" s="1"/>
  <c r="G14" i="117" s="1"/>
  <c r="H14" i="117" s="1"/>
  <c r="I14" i="117" s="1"/>
  <c r="J14" i="117" s="1"/>
  <c r="K14" i="117" s="1"/>
  <c r="S14" i="117"/>
  <c r="T16" i="117"/>
  <c r="F15" i="117"/>
  <c r="G15" i="117" s="1"/>
  <c r="H15" i="117" s="1"/>
  <c r="I15" i="117" s="1"/>
  <c r="J15" i="117" s="1"/>
  <c r="K15" i="117" s="1"/>
  <c r="L15" i="117" s="1"/>
  <c r="T15" i="117"/>
  <c r="E9" i="117"/>
  <c r="F9" i="117" s="1"/>
  <c r="W9" i="117"/>
  <c r="N16" i="117"/>
  <c r="R16" i="117"/>
  <c r="S22" i="109" s="1"/>
  <c r="E10" i="117"/>
  <c r="F10" i="117" s="1"/>
  <c r="G10" i="117" s="1"/>
  <c r="T10" i="117"/>
  <c r="W16" i="117"/>
  <c r="D34" i="117"/>
  <c r="S3" i="109"/>
  <c r="S58" i="109" s="1"/>
  <c r="V8" i="117"/>
  <c r="T9" i="117"/>
  <c r="R9" i="117"/>
  <c r="N9" i="117"/>
  <c r="N12" i="117"/>
  <c r="R12" i="117"/>
  <c r="S18" i="109" s="1"/>
  <c r="B22" i="117"/>
  <c r="D21" i="117"/>
  <c r="F21" i="117" s="1"/>
  <c r="E11" i="117"/>
  <c r="E13" i="117"/>
  <c r="W15" i="117"/>
  <c r="C35" i="117"/>
  <c r="B36" i="117"/>
  <c r="S9" i="117"/>
  <c r="U9" i="117" s="1"/>
  <c r="S16" i="117"/>
  <c r="E14" i="118"/>
  <c r="F14" i="118" s="1"/>
  <c r="G14" i="118" s="1"/>
  <c r="H14" i="118" s="1"/>
  <c r="I14" i="118" s="1"/>
  <c r="J14" i="118" s="1"/>
  <c r="K14" i="118" s="1"/>
  <c r="S14" i="118"/>
  <c r="E11" i="118"/>
  <c r="F11" i="118" s="1"/>
  <c r="G11" i="118" s="1"/>
  <c r="H11" i="118" s="1"/>
  <c r="W11" i="118"/>
  <c r="T11" i="118"/>
  <c r="E9" i="118"/>
  <c r="B21" i="118"/>
  <c r="D20" i="118"/>
  <c r="E16" i="118"/>
  <c r="E8" i="118"/>
  <c r="W8" i="118"/>
  <c r="S8" i="118"/>
  <c r="U8" i="118" s="1"/>
  <c r="R14" i="118"/>
  <c r="U20" i="109" s="1"/>
  <c r="V21" i="97" s="1"/>
  <c r="N14" i="118"/>
  <c r="E12" i="118"/>
  <c r="F12" i="118" s="1"/>
  <c r="G12" i="118" s="1"/>
  <c r="H12" i="118" s="1"/>
  <c r="I12" i="118" s="1"/>
  <c r="R12" i="118" s="1"/>
  <c r="U18" i="109" s="1"/>
  <c r="V19" i="97" s="1"/>
  <c r="B35" i="118"/>
  <c r="C34" i="118"/>
  <c r="E43" i="118"/>
  <c r="E31" i="118"/>
  <c r="E19" i="118"/>
  <c r="F43" i="118"/>
  <c r="G43" i="118" s="1"/>
  <c r="E10" i="118"/>
  <c r="E13" i="118"/>
  <c r="F31" i="118"/>
  <c r="G31" i="118" s="1"/>
  <c r="B48" i="118"/>
  <c r="C47" i="118"/>
  <c r="E15" i="118"/>
  <c r="F15" i="118" s="1"/>
  <c r="G15" i="118" s="1"/>
  <c r="H15" i="118" s="1"/>
  <c r="I15" i="118" s="1"/>
  <c r="J15" i="118" s="1"/>
  <c r="K15" i="118" s="1"/>
  <c r="L15" i="118" s="1"/>
  <c r="R15" i="118" s="1"/>
  <c r="U21" i="109" s="1"/>
  <c r="V22" i="97" s="1"/>
  <c r="W15" i="118"/>
  <c r="T15" i="118"/>
  <c r="N11" i="118"/>
  <c r="R11" i="118"/>
  <c r="U17" i="109" s="1"/>
  <c r="V18" i="97" s="1"/>
  <c r="N8" i="118"/>
  <c r="R8" i="118"/>
  <c r="E31" i="119"/>
  <c r="E43" i="119"/>
  <c r="E19" i="119"/>
  <c r="F19" i="119"/>
  <c r="G19" i="119" s="1"/>
  <c r="F31" i="119"/>
  <c r="G31" i="119" s="1"/>
  <c r="F43" i="119"/>
  <c r="G43" i="119" s="1"/>
  <c r="G20" i="119"/>
  <c r="V25" i="109"/>
  <c r="W26" i="97" s="1"/>
  <c r="N11" i="119"/>
  <c r="E14" i="119"/>
  <c r="F14" i="119" s="1"/>
  <c r="G14" i="119" s="1"/>
  <c r="H14" i="119" s="1"/>
  <c r="I14" i="119" s="1"/>
  <c r="J14" i="119" s="1"/>
  <c r="K14" i="119" s="1"/>
  <c r="S14" i="119"/>
  <c r="W4" i="97"/>
  <c r="V58" i="109"/>
  <c r="W37" i="97" s="1"/>
  <c r="V47" i="109"/>
  <c r="W59" i="97" s="1"/>
  <c r="G44" i="119"/>
  <c r="E9" i="119"/>
  <c r="D33" i="119"/>
  <c r="E11" i="119"/>
  <c r="F11" i="119" s="1"/>
  <c r="G11" i="119" s="1"/>
  <c r="H11" i="119" s="1"/>
  <c r="R11" i="119" s="1"/>
  <c r="W11" i="119"/>
  <c r="C47" i="119"/>
  <c r="B48" i="119"/>
  <c r="G32" i="119"/>
  <c r="V36" i="109"/>
  <c r="W48" i="97" s="1"/>
  <c r="E15" i="119"/>
  <c r="E12" i="119"/>
  <c r="F12" i="119" s="1"/>
  <c r="G12" i="119" s="1"/>
  <c r="H12" i="119" s="1"/>
  <c r="I12" i="119" s="1"/>
  <c r="W12" i="119"/>
  <c r="S12" i="119"/>
  <c r="T12" i="119"/>
  <c r="N10" i="119"/>
  <c r="R10" i="119"/>
  <c r="T11" i="119"/>
  <c r="W16" i="119"/>
  <c r="C21" i="119"/>
  <c r="S9" i="119"/>
  <c r="V14" i="109"/>
  <c r="W15" i="97" s="1"/>
  <c r="E32" i="119"/>
  <c r="E44" i="119"/>
  <c r="E20" i="119"/>
  <c r="C34" i="119"/>
  <c r="B35" i="119"/>
  <c r="E13" i="119"/>
  <c r="F13" i="119" s="1"/>
  <c r="G13" i="119" s="1"/>
  <c r="H13" i="119" s="1"/>
  <c r="I13" i="119" s="1"/>
  <c r="J13" i="119" s="1"/>
  <c r="R13" i="119" s="1"/>
  <c r="V19" i="109" s="1"/>
  <c r="W20" i="97" s="1"/>
  <c r="S11" i="119"/>
  <c r="B48" i="120"/>
  <c r="C47" i="120"/>
  <c r="E15" i="120"/>
  <c r="U8" i="120"/>
  <c r="V7" i="120"/>
  <c r="E13" i="120"/>
  <c r="D46" i="120"/>
  <c r="F46" i="120" s="1"/>
  <c r="B21" i="120"/>
  <c r="D20" i="120"/>
  <c r="F20" i="120" s="1"/>
  <c r="E16" i="120"/>
  <c r="F16" i="120" s="1"/>
  <c r="G16" i="120" s="1"/>
  <c r="H16" i="120" s="1"/>
  <c r="I16" i="120" s="1"/>
  <c r="J16" i="120" s="1"/>
  <c r="K16" i="120" s="1"/>
  <c r="L16" i="120" s="1"/>
  <c r="M16" i="120" s="1"/>
  <c r="E9" i="120"/>
  <c r="F9" i="120" s="1"/>
  <c r="R9" i="120" s="1"/>
  <c r="E11" i="120"/>
  <c r="E43" i="120"/>
  <c r="E31" i="120"/>
  <c r="E19" i="120"/>
  <c r="F43" i="120"/>
  <c r="G43" i="120" s="1"/>
  <c r="B35" i="120"/>
  <c r="C34" i="120"/>
  <c r="E34" i="120"/>
  <c r="W14" i="120"/>
  <c r="E14" i="120"/>
  <c r="F14" i="120" s="1"/>
  <c r="G14" i="120" s="1"/>
  <c r="H14" i="120" s="1"/>
  <c r="I14" i="120" s="1"/>
  <c r="J14" i="120" s="1"/>
  <c r="K14" i="120" s="1"/>
  <c r="W12" i="120"/>
  <c r="E12" i="120"/>
  <c r="F12" i="120" s="1"/>
  <c r="G12" i="120" s="1"/>
  <c r="H12" i="120" s="1"/>
  <c r="I12" i="120" s="1"/>
  <c r="S12" i="120"/>
  <c r="E43" i="121"/>
  <c r="E19" i="121"/>
  <c r="E31" i="121"/>
  <c r="F43" i="121"/>
  <c r="G43" i="121" s="1"/>
  <c r="F31" i="121"/>
  <c r="G31" i="121" s="1"/>
  <c r="F19" i="121"/>
  <c r="G19" i="121" s="1"/>
  <c r="R9" i="121"/>
  <c r="W14" i="121"/>
  <c r="E14" i="121"/>
  <c r="F14" i="121" s="1"/>
  <c r="G14" i="121" s="1"/>
  <c r="H14" i="121" s="1"/>
  <c r="I14" i="121" s="1"/>
  <c r="J14" i="121" s="1"/>
  <c r="K14" i="121" s="1"/>
  <c r="T14" i="121"/>
  <c r="E9" i="121"/>
  <c r="F9" i="121" s="1"/>
  <c r="N9" i="121" s="1"/>
  <c r="W9" i="121"/>
  <c r="E16" i="121"/>
  <c r="E13" i="121"/>
  <c r="F13" i="121" s="1"/>
  <c r="G13" i="121" s="1"/>
  <c r="H13" i="121" s="1"/>
  <c r="I13" i="121" s="1"/>
  <c r="J13" i="121" s="1"/>
  <c r="R13" i="121" s="1"/>
  <c r="X19" i="109" s="1"/>
  <c r="Y20" i="97" s="1"/>
  <c r="D33" i="121"/>
  <c r="F33" i="121" s="1"/>
  <c r="S14" i="121"/>
  <c r="N14" i="121"/>
  <c r="R14" i="121"/>
  <c r="X20" i="109" s="1"/>
  <c r="Y21" i="97" s="1"/>
  <c r="C46" i="121"/>
  <c r="B47" i="121"/>
  <c r="T9" i="121"/>
  <c r="B22" i="121"/>
  <c r="D21" i="121"/>
  <c r="F21" i="121" s="1"/>
  <c r="E12" i="121"/>
  <c r="E15" i="121"/>
  <c r="E10" i="121"/>
  <c r="F10" i="121" s="1"/>
  <c r="G10" i="121" s="1"/>
  <c r="R10" i="121" s="1"/>
  <c r="S10" i="121"/>
  <c r="T10" i="121"/>
  <c r="C34" i="121"/>
  <c r="B35" i="121"/>
  <c r="E8" i="121"/>
  <c r="R8" i="121" s="1"/>
  <c r="W8" i="121"/>
  <c r="S8" i="121"/>
  <c r="T8" i="121"/>
  <c r="E11" i="121"/>
  <c r="D46" i="121"/>
  <c r="D45" i="121"/>
  <c r="F45" i="121" s="1"/>
  <c r="S9" i="121"/>
  <c r="D46" i="122"/>
  <c r="E15" i="122"/>
  <c r="V7" i="122"/>
  <c r="W10" i="122"/>
  <c r="E10" i="122"/>
  <c r="F10" i="122" s="1"/>
  <c r="G10" i="122" s="1"/>
  <c r="C34" i="122"/>
  <c r="B35" i="122"/>
  <c r="E34" i="122"/>
  <c r="E12" i="122"/>
  <c r="F12" i="122" s="1"/>
  <c r="G12" i="122" s="1"/>
  <c r="H12" i="122" s="1"/>
  <c r="I12" i="122" s="1"/>
  <c r="N12" i="122" s="1"/>
  <c r="C21" i="122"/>
  <c r="E19" i="122"/>
  <c r="E31" i="122"/>
  <c r="E43" i="122"/>
  <c r="F43" i="122"/>
  <c r="G43" i="122" s="1"/>
  <c r="E11" i="122"/>
  <c r="F11" i="122" s="1"/>
  <c r="G11" i="122" s="1"/>
  <c r="H11" i="122" s="1"/>
  <c r="R11" i="122" s="1"/>
  <c r="R10" i="122"/>
  <c r="N10" i="122"/>
  <c r="D33" i="122"/>
  <c r="D34" i="122"/>
  <c r="F34" i="122" s="1"/>
  <c r="E8" i="122"/>
  <c r="N8" i="122" s="1"/>
  <c r="W8" i="122"/>
  <c r="S8" i="122"/>
  <c r="U8" i="122" s="1"/>
  <c r="E14" i="122"/>
  <c r="E9" i="122"/>
  <c r="F9" i="122" s="1"/>
  <c r="N9" i="122" s="1"/>
  <c r="F31" i="122"/>
  <c r="G31" i="122" s="1"/>
  <c r="C47" i="122"/>
  <c r="B48" i="122"/>
  <c r="E16" i="122"/>
  <c r="E13" i="122"/>
  <c r="S12" i="122"/>
  <c r="C46" i="123"/>
  <c r="D46" i="123" s="1"/>
  <c r="B47" i="123"/>
  <c r="C21" i="123"/>
  <c r="C35" i="123"/>
  <c r="D35" i="123" s="1"/>
  <c r="B36" i="123"/>
  <c r="E12" i="123"/>
  <c r="E15" i="123"/>
  <c r="F15" i="123" s="1"/>
  <c r="G15" i="123" s="1"/>
  <c r="H15" i="123" s="1"/>
  <c r="I15" i="123" s="1"/>
  <c r="J15" i="123" s="1"/>
  <c r="K15" i="123" s="1"/>
  <c r="L15" i="123" s="1"/>
  <c r="R15" i="123" s="1"/>
  <c r="Z21" i="109" s="1"/>
  <c r="AA22" i="97" s="1"/>
  <c r="T15" i="123"/>
  <c r="E10" i="123"/>
  <c r="F10" i="123" s="1"/>
  <c r="G10" i="123" s="1"/>
  <c r="R10" i="123" s="1"/>
  <c r="E8" i="123"/>
  <c r="R8" i="123" s="1"/>
  <c r="W8" i="123"/>
  <c r="T8" i="123"/>
  <c r="V7" i="123"/>
  <c r="E31" i="123"/>
  <c r="E43" i="123"/>
  <c r="E19" i="123"/>
  <c r="F31" i="123"/>
  <c r="G31" i="123" s="1"/>
  <c r="F19" i="123"/>
  <c r="G19" i="123" s="1"/>
  <c r="F43" i="123"/>
  <c r="G43" i="123" s="1"/>
  <c r="E11" i="123"/>
  <c r="E9" i="123"/>
  <c r="T9" i="123"/>
  <c r="D34" i="123"/>
  <c r="S10" i="123"/>
  <c r="D45" i="123"/>
  <c r="S8" i="123"/>
  <c r="U8" i="123" s="1"/>
  <c r="E13" i="123"/>
  <c r="F13" i="123" s="1"/>
  <c r="G13" i="123" s="1"/>
  <c r="H13" i="123" s="1"/>
  <c r="I13" i="123" s="1"/>
  <c r="J13" i="123" s="1"/>
  <c r="N13" i="123" s="1"/>
  <c r="W13" i="123"/>
  <c r="T13" i="123"/>
  <c r="E14" i="123"/>
  <c r="E16" i="123"/>
  <c r="S15" i="123"/>
  <c r="AA3" i="109"/>
  <c r="W12" i="124"/>
  <c r="E12" i="124"/>
  <c r="F12" i="124" s="1"/>
  <c r="G12" i="124" s="1"/>
  <c r="H12" i="124" s="1"/>
  <c r="I12" i="124" s="1"/>
  <c r="N9" i="124"/>
  <c r="E19" i="124"/>
  <c r="E31" i="124"/>
  <c r="E43" i="124"/>
  <c r="F31" i="124"/>
  <c r="G31" i="124" s="1"/>
  <c r="F43" i="124"/>
  <c r="G43" i="124" s="1"/>
  <c r="E15" i="124"/>
  <c r="E13" i="124"/>
  <c r="F13" i="124" s="1"/>
  <c r="G13" i="124" s="1"/>
  <c r="H13" i="124" s="1"/>
  <c r="I13" i="124" s="1"/>
  <c r="J13" i="124" s="1"/>
  <c r="S13" i="124"/>
  <c r="E11" i="124"/>
  <c r="F11" i="124" s="1"/>
  <c r="G11" i="124" s="1"/>
  <c r="H11" i="124" s="1"/>
  <c r="N11" i="124" s="1"/>
  <c r="E9" i="124"/>
  <c r="F9" i="124" s="1"/>
  <c r="R9" i="124" s="1"/>
  <c r="W9" i="124"/>
  <c r="S9" i="124"/>
  <c r="U9" i="124" s="1"/>
  <c r="T9" i="124"/>
  <c r="E16" i="124"/>
  <c r="F16" i="124" s="1"/>
  <c r="G16" i="124" s="1"/>
  <c r="H16" i="124" s="1"/>
  <c r="I16" i="124" s="1"/>
  <c r="J16" i="124" s="1"/>
  <c r="K16" i="124" s="1"/>
  <c r="L16" i="124" s="1"/>
  <c r="M16" i="124" s="1"/>
  <c r="W16" i="124"/>
  <c r="S16" i="124"/>
  <c r="C47" i="124"/>
  <c r="B48" i="124"/>
  <c r="R13" i="124"/>
  <c r="AA19" i="109" s="1"/>
  <c r="AB20" i="97" s="1"/>
  <c r="N13" i="124"/>
  <c r="S11" i="124"/>
  <c r="E10" i="124"/>
  <c r="C34" i="124"/>
  <c r="D34" i="124" s="1"/>
  <c r="B35" i="124"/>
  <c r="N16" i="124"/>
  <c r="R16" i="124"/>
  <c r="AA22" i="109" s="1"/>
  <c r="AB23" i="97" s="1"/>
  <c r="E8" i="124"/>
  <c r="R8" i="124" s="1"/>
  <c r="W8" i="124"/>
  <c r="V8" i="124" s="1"/>
  <c r="D46" i="124"/>
  <c r="D47" i="124"/>
  <c r="E14" i="124"/>
  <c r="C21" i="124"/>
  <c r="T12" i="124"/>
  <c r="T11" i="124"/>
  <c r="R12" i="124"/>
  <c r="AA18" i="109" s="1"/>
  <c r="AB19" i="97" s="1"/>
  <c r="N12" i="124"/>
  <c r="D33" i="124"/>
  <c r="F19" i="124"/>
  <c r="G19" i="124" s="1"/>
  <c r="T16" i="124"/>
  <c r="R10" i="89"/>
  <c r="L16" i="95" s="1"/>
  <c r="E11" i="89"/>
  <c r="F11" i="89" s="1"/>
  <c r="G11" i="89" s="1"/>
  <c r="H11" i="89" s="1"/>
  <c r="W11" i="89"/>
  <c r="T11" i="89"/>
  <c r="S11" i="89"/>
  <c r="C46" i="89"/>
  <c r="B47" i="89"/>
  <c r="E12" i="89"/>
  <c r="C21" i="89"/>
  <c r="E10" i="89"/>
  <c r="F10" i="89" s="1"/>
  <c r="G10" i="89" s="1"/>
  <c r="N10" i="89" s="1"/>
  <c r="E13" i="89"/>
  <c r="F13" i="89" s="1"/>
  <c r="G13" i="89" s="1"/>
  <c r="H13" i="89" s="1"/>
  <c r="I13" i="89" s="1"/>
  <c r="J13" i="89" s="1"/>
  <c r="W13" i="89"/>
  <c r="S13" i="89"/>
  <c r="W14" i="89"/>
  <c r="E14" i="89"/>
  <c r="F14" i="89" s="1"/>
  <c r="G14" i="89" s="1"/>
  <c r="H14" i="89" s="1"/>
  <c r="I14" i="89" s="1"/>
  <c r="J14" i="89" s="1"/>
  <c r="K14" i="89" s="1"/>
  <c r="T14" i="89"/>
  <c r="S14" i="89"/>
  <c r="D45" i="89"/>
  <c r="D46" i="89"/>
  <c r="C34" i="89"/>
  <c r="B35" i="89"/>
  <c r="E9" i="89"/>
  <c r="F9" i="89" s="1"/>
  <c r="R9" i="89" s="1"/>
  <c r="R8" i="89"/>
  <c r="N8" i="89"/>
  <c r="T10" i="89"/>
  <c r="N15" i="89"/>
  <c r="R13" i="89"/>
  <c r="L19" i="95" s="1"/>
  <c r="N13" i="89"/>
  <c r="R14" i="89"/>
  <c r="L20" i="95" s="1"/>
  <c r="N14" i="89"/>
  <c r="E15" i="89"/>
  <c r="F15" i="89" s="1"/>
  <c r="G15" i="89" s="1"/>
  <c r="H15" i="89" s="1"/>
  <c r="I15" i="89" s="1"/>
  <c r="J15" i="89" s="1"/>
  <c r="K15" i="89" s="1"/>
  <c r="L15" i="89" s="1"/>
  <c r="R15" i="89" s="1"/>
  <c r="L21" i="95" s="1"/>
  <c r="W15" i="89"/>
  <c r="E19" i="89"/>
  <c r="E31" i="89"/>
  <c r="E43" i="89"/>
  <c r="F31" i="89"/>
  <c r="G31" i="89" s="1"/>
  <c r="F43" i="89"/>
  <c r="G43" i="89" s="1"/>
  <c r="F19" i="89"/>
  <c r="G19" i="89" s="1"/>
  <c r="N11" i="89"/>
  <c r="R11" i="89"/>
  <c r="L17" i="95" s="1"/>
  <c r="D33" i="89"/>
  <c r="E16" i="89"/>
  <c r="E8" i="89"/>
  <c r="W8" i="89"/>
  <c r="V8" i="89" s="1"/>
  <c r="S15" i="89"/>
  <c r="M3" i="95"/>
  <c r="B22" i="125"/>
  <c r="D21" i="125"/>
  <c r="C35" i="125"/>
  <c r="B36" i="125"/>
  <c r="E9" i="125"/>
  <c r="E10" i="125"/>
  <c r="C46" i="125"/>
  <c r="B47" i="125"/>
  <c r="N14" i="125"/>
  <c r="E8" i="125"/>
  <c r="W8" i="125" s="1"/>
  <c r="V8" i="125" s="1"/>
  <c r="E16" i="125"/>
  <c r="F16" i="125" s="1"/>
  <c r="G16" i="125" s="1"/>
  <c r="H16" i="125" s="1"/>
  <c r="I16" i="125" s="1"/>
  <c r="J16" i="125" s="1"/>
  <c r="K16" i="125" s="1"/>
  <c r="L16" i="125" s="1"/>
  <c r="M16" i="125" s="1"/>
  <c r="R16" i="125" s="1"/>
  <c r="M22" i="95" s="1"/>
  <c r="E31" i="125"/>
  <c r="E43" i="125"/>
  <c r="E19" i="125"/>
  <c r="F19" i="125"/>
  <c r="G19" i="125" s="1"/>
  <c r="F43" i="125"/>
  <c r="G43" i="125" s="1"/>
  <c r="R11" i="125"/>
  <c r="M17" i="95" s="1"/>
  <c r="N11" i="125"/>
  <c r="E12" i="125"/>
  <c r="F12" i="125" s="1"/>
  <c r="G12" i="125" s="1"/>
  <c r="H12" i="125" s="1"/>
  <c r="I12" i="125" s="1"/>
  <c r="W12" i="125"/>
  <c r="E13" i="125"/>
  <c r="F13" i="125" s="1"/>
  <c r="G13" i="125" s="1"/>
  <c r="H13" i="125" s="1"/>
  <c r="I13" i="125" s="1"/>
  <c r="J13" i="125" s="1"/>
  <c r="W13" i="125"/>
  <c r="T13" i="125"/>
  <c r="S13" i="125"/>
  <c r="T12" i="125"/>
  <c r="D46" i="125"/>
  <c r="D45" i="125"/>
  <c r="E11" i="125"/>
  <c r="F11" i="125" s="1"/>
  <c r="G11" i="125" s="1"/>
  <c r="H11" i="125" s="1"/>
  <c r="W11" i="125"/>
  <c r="S11" i="125"/>
  <c r="S12" i="125"/>
  <c r="R12" i="125"/>
  <c r="M18" i="95" s="1"/>
  <c r="N12" i="125"/>
  <c r="R13" i="125"/>
  <c r="M19" i="95" s="1"/>
  <c r="N13" i="125"/>
  <c r="E15" i="125"/>
  <c r="E14" i="125"/>
  <c r="F14" i="125" s="1"/>
  <c r="G14" i="125" s="1"/>
  <c r="H14" i="125" s="1"/>
  <c r="I14" i="125" s="1"/>
  <c r="J14" i="125" s="1"/>
  <c r="K14" i="125" s="1"/>
  <c r="R14" i="125" s="1"/>
  <c r="M20" i="95" s="1"/>
  <c r="S14" i="125"/>
  <c r="T14" i="125"/>
  <c r="F31" i="125"/>
  <c r="G31" i="125" s="1"/>
  <c r="T11" i="126"/>
  <c r="C46" i="126"/>
  <c r="B47" i="126"/>
  <c r="E12" i="126"/>
  <c r="F12" i="126" s="1"/>
  <c r="G12" i="126" s="1"/>
  <c r="H12" i="126" s="1"/>
  <c r="I12" i="126" s="1"/>
  <c r="W12" i="126"/>
  <c r="S12" i="126"/>
  <c r="T12" i="126"/>
  <c r="R11" i="126"/>
  <c r="N17" i="95" s="1"/>
  <c r="N11" i="126"/>
  <c r="E13" i="126"/>
  <c r="R9" i="126"/>
  <c r="N9" i="126"/>
  <c r="R12" i="126"/>
  <c r="N18" i="95" s="1"/>
  <c r="N12" i="126"/>
  <c r="C35" i="126"/>
  <c r="B36" i="126"/>
  <c r="E35" i="126"/>
  <c r="R10" i="126"/>
  <c r="N10" i="126"/>
  <c r="F33" i="126"/>
  <c r="R15" i="126"/>
  <c r="N21" i="95" s="1"/>
  <c r="N15" i="126"/>
  <c r="W10" i="126"/>
  <c r="E10" i="126"/>
  <c r="F10" i="126" s="1"/>
  <c r="G10" i="126" s="1"/>
  <c r="S10" i="126"/>
  <c r="T10" i="126"/>
  <c r="B22" i="126"/>
  <c r="D21" i="126"/>
  <c r="F21" i="126" s="1"/>
  <c r="E43" i="126"/>
  <c r="F19" i="126"/>
  <c r="G19" i="126" s="1"/>
  <c r="E19" i="126"/>
  <c r="E31" i="126"/>
  <c r="F43" i="126"/>
  <c r="G43" i="126" s="1"/>
  <c r="F31" i="126"/>
  <c r="G31" i="126" s="1"/>
  <c r="E11" i="126"/>
  <c r="F11" i="126" s="1"/>
  <c r="G11" i="126" s="1"/>
  <c r="H11" i="126" s="1"/>
  <c r="W11" i="126"/>
  <c r="S11" i="126"/>
  <c r="R8" i="126"/>
  <c r="W9" i="126"/>
  <c r="E9" i="126"/>
  <c r="F9" i="126" s="1"/>
  <c r="T9" i="126"/>
  <c r="S9" i="126"/>
  <c r="E14" i="126"/>
  <c r="E8" i="126"/>
  <c r="N8" i="126" s="1"/>
  <c r="W8" i="126"/>
  <c r="T8" i="126"/>
  <c r="U8" i="126" s="1"/>
  <c r="D45" i="126"/>
  <c r="F45" i="126" s="1"/>
  <c r="E16" i="126"/>
  <c r="E15" i="126"/>
  <c r="F15" i="126" s="1"/>
  <c r="G15" i="126" s="1"/>
  <c r="H15" i="126" s="1"/>
  <c r="I15" i="126" s="1"/>
  <c r="J15" i="126" s="1"/>
  <c r="K15" i="126" s="1"/>
  <c r="L15" i="126" s="1"/>
  <c r="W15" i="126"/>
  <c r="T15" i="126"/>
  <c r="S15" i="126"/>
  <c r="E13" i="127"/>
  <c r="C35" i="127"/>
  <c r="B36" i="127"/>
  <c r="C46" i="127"/>
  <c r="D46" i="127" s="1"/>
  <c r="B47" i="127"/>
  <c r="O36" i="95"/>
  <c r="G32" i="127"/>
  <c r="T16" i="127"/>
  <c r="E11" i="127"/>
  <c r="F11" i="127" s="1"/>
  <c r="G11" i="127" s="1"/>
  <c r="H11" i="127" s="1"/>
  <c r="N11" i="127" s="1"/>
  <c r="E15" i="127"/>
  <c r="G44" i="127"/>
  <c r="O47" i="95"/>
  <c r="T11" i="127"/>
  <c r="T12" i="127"/>
  <c r="S16" i="127"/>
  <c r="E20" i="127"/>
  <c r="O14" i="95"/>
  <c r="E32" i="127"/>
  <c r="E44" i="127"/>
  <c r="F20" i="127"/>
  <c r="E14" i="127"/>
  <c r="F14" i="127" s="1"/>
  <c r="G14" i="127" s="1"/>
  <c r="H14" i="127" s="1"/>
  <c r="I14" i="127" s="1"/>
  <c r="J14" i="127" s="1"/>
  <c r="K14" i="127" s="1"/>
  <c r="B22" i="127"/>
  <c r="D21" i="127"/>
  <c r="W10" i="127"/>
  <c r="E10" i="127"/>
  <c r="F10" i="127" s="1"/>
  <c r="G10" i="127" s="1"/>
  <c r="T10" i="127"/>
  <c r="S10" i="127"/>
  <c r="D34" i="127"/>
  <c r="D45" i="127"/>
  <c r="E9" i="127"/>
  <c r="S12" i="127"/>
  <c r="V8" i="127"/>
  <c r="O3" i="95"/>
  <c r="W16" i="127"/>
  <c r="F19" i="127"/>
  <c r="G19" i="127" s="1"/>
  <c r="E31" i="127"/>
  <c r="E43" i="127"/>
  <c r="E19" i="127"/>
  <c r="F31" i="127"/>
  <c r="G31" i="127" s="1"/>
  <c r="W10" i="128"/>
  <c r="E10" i="128"/>
  <c r="F10" i="128" s="1"/>
  <c r="G10" i="128" s="1"/>
  <c r="T10" i="128"/>
  <c r="S10" i="128"/>
  <c r="W9" i="128"/>
  <c r="E9" i="128"/>
  <c r="F9" i="128" s="1"/>
  <c r="T9" i="128"/>
  <c r="S9" i="128"/>
  <c r="R15" i="128"/>
  <c r="P21" i="95" s="1"/>
  <c r="N10" i="128"/>
  <c r="R10" i="128"/>
  <c r="N9" i="128"/>
  <c r="R9" i="128"/>
  <c r="F46" i="128"/>
  <c r="E11" i="128"/>
  <c r="F11" i="128" s="1"/>
  <c r="G11" i="128" s="1"/>
  <c r="H11" i="128" s="1"/>
  <c r="T11" i="128"/>
  <c r="S11" i="128"/>
  <c r="E13" i="128"/>
  <c r="E43" i="128"/>
  <c r="E19" i="128"/>
  <c r="E31" i="128"/>
  <c r="F19" i="128"/>
  <c r="G19" i="128" s="1"/>
  <c r="N11" i="128"/>
  <c r="R11" i="128"/>
  <c r="F35" i="128" s="1"/>
  <c r="E15" i="128"/>
  <c r="F15" i="128" s="1"/>
  <c r="G15" i="128" s="1"/>
  <c r="H15" i="128" s="1"/>
  <c r="I15" i="128" s="1"/>
  <c r="J15" i="128" s="1"/>
  <c r="K15" i="128" s="1"/>
  <c r="L15" i="128" s="1"/>
  <c r="N15" i="128" s="1"/>
  <c r="W15" i="128"/>
  <c r="S15" i="128"/>
  <c r="T15" i="128"/>
  <c r="E14" i="128"/>
  <c r="E8" i="128"/>
  <c r="R8" i="128" s="1"/>
  <c r="T8" i="128"/>
  <c r="U8" i="128" s="1"/>
  <c r="C47" i="128"/>
  <c r="E47" i="128"/>
  <c r="B48" i="128"/>
  <c r="E16" i="128"/>
  <c r="C36" i="128"/>
  <c r="D36" i="128" s="1"/>
  <c r="B37" i="128"/>
  <c r="E12" i="128"/>
  <c r="F43" i="128"/>
  <c r="G43" i="128" s="1"/>
  <c r="C24" i="128"/>
  <c r="F15" i="129"/>
  <c r="D45" i="129"/>
  <c r="R10" i="129"/>
  <c r="N10" i="129"/>
  <c r="E13" i="129"/>
  <c r="Q3" i="95"/>
  <c r="V8" i="129"/>
  <c r="E31" i="129"/>
  <c r="E43" i="129"/>
  <c r="E19" i="129"/>
  <c r="F31" i="129"/>
  <c r="G31" i="129" s="1"/>
  <c r="F19" i="129"/>
  <c r="G19" i="129" s="1"/>
  <c r="Q47" i="95"/>
  <c r="G44" i="129"/>
  <c r="E32" i="129"/>
  <c r="E20" i="129"/>
  <c r="E44" i="129"/>
  <c r="Q14" i="95"/>
  <c r="F32" i="129"/>
  <c r="W10" i="129"/>
  <c r="E11" i="129"/>
  <c r="E16" i="129"/>
  <c r="E14" i="129"/>
  <c r="F14" i="129" s="1"/>
  <c r="G14" i="129" s="1"/>
  <c r="H14" i="129" s="1"/>
  <c r="I14" i="129" s="1"/>
  <c r="J14" i="129" s="1"/>
  <c r="K14" i="129" s="1"/>
  <c r="F43" i="129"/>
  <c r="G43" i="129" s="1"/>
  <c r="R9" i="129"/>
  <c r="N9" i="129"/>
  <c r="F20" i="129"/>
  <c r="C35" i="129"/>
  <c r="B36" i="129"/>
  <c r="B22" i="129"/>
  <c r="D21" i="129"/>
  <c r="C46" i="129"/>
  <c r="B47" i="129"/>
  <c r="E46" i="129"/>
  <c r="W9" i="129"/>
  <c r="E9" i="129"/>
  <c r="F9" i="129" s="1"/>
  <c r="S9" i="129"/>
  <c r="U9" i="129" s="1"/>
  <c r="E12" i="129"/>
  <c r="F12" i="129" s="1"/>
  <c r="G12" i="129" s="1"/>
  <c r="H12" i="129" s="1"/>
  <c r="I12" i="129" s="1"/>
  <c r="D34" i="129"/>
  <c r="F34" i="129" s="1"/>
  <c r="D35" i="129"/>
  <c r="T9" i="129"/>
  <c r="D33" i="130"/>
  <c r="D34" i="130"/>
  <c r="B35" i="130"/>
  <c r="C34" i="130"/>
  <c r="E43" i="130"/>
  <c r="E19" i="130"/>
  <c r="F19" i="130"/>
  <c r="G19" i="130" s="1"/>
  <c r="E31" i="130"/>
  <c r="F43" i="130"/>
  <c r="G43" i="130" s="1"/>
  <c r="W14" i="130"/>
  <c r="E14" i="130"/>
  <c r="F14" i="130" s="1"/>
  <c r="G14" i="130" s="1"/>
  <c r="H14" i="130" s="1"/>
  <c r="I14" i="130" s="1"/>
  <c r="J14" i="130" s="1"/>
  <c r="K14" i="130" s="1"/>
  <c r="E16" i="130"/>
  <c r="F16" i="130" s="1"/>
  <c r="G16" i="130" s="1"/>
  <c r="H16" i="130" s="1"/>
  <c r="I16" i="130" s="1"/>
  <c r="J16" i="130" s="1"/>
  <c r="K16" i="130" s="1"/>
  <c r="L16" i="130" s="1"/>
  <c r="M16" i="130" s="1"/>
  <c r="T16" i="130"/>
  <c r="N13" i="130"/>
  <c r="F31" i="130"/>
  <c r="G31" i="130" s="1"/>
  <c r="D46" i="130"/>
  <c r="E11" i="130"/>
  <c r="F11" i="130" s="1"/>
  <c r="G11" i="130" s="1"/>
  <c r="H11" i="130" s="1"/>
  <c r="N11" i="130" s="1"/>
  <c r="C21" i="130"/>
  <c r="R16" i="130"/>
  <c r="R22" i="95" s="1"/>
  <c r="N16" i="130"/>
  <c r="W13" i="130"/>
  <c r="E13" i="130"/>
  <c r="F13" i="130" s="1"/>
  <c r="G13" i="130" s="1"/>
  <c r="H13" i="130" s="1"/>
  <c r="I13" i="130" s="1"/>
  <c r="J13" i="130" s="1"/>
  <c r="R13" i="130" s="1"/>
  <c r="R19" i="95" s="1"/>
  <c r="S13" i="130"/>
  <c r="T13" i="130"/>
  <c r="C47" i="130"/>
  <c r="B48" i="130"/>
  <c r="E9" i="130"/>
  <c r="F9" i="130" s="1"/>
  <c r="N9" i="130" s="1"/>
  <c r="E10" i="130"/>
  <c r="R14" i="130"/>
  <c r="R20" i="95" s="1"/>
  <c r="N14" i="130"/>
  <c r="E12" i="130"/>
  <c r="F12" i="130" s="1"/>
  <c r="G12" i="130" s="1"/>
  <c r="H12" i="130" s="1"/>
  <c r="I12" i="130" s="1"/>
  <c r="N12" i="130" s="1"/>
  <c r="W12" i="130"/>
  <c r="S12" i="130"/>
  <c r="E15" i="130"/>
  <c r="E8" i="130"/>
  <c r="N8" i="130" s="1"/>
  <c r="W8" i="130"/>
  <c r="S8" i="130"/>
  <c r="U8" i="130" s="1"/>
  <c r="B22" i="131"/>
  <c r="D21" i="131"/>
  <c r="C35" i="131"/>
  <c r="B36" i="131"/>
  <c r="E20" i="131"/>
  <c r="E32" i="131"/>
  <c r="E44" i="131"/>
  <c r="S14" i="95"/>
  <c r="E16" i="131"/>
  <c r="F16" i="131" s="1"/>
  <c r="G16" i="131" s="1"/>
  <c r="H16" i="131" s="1"/>
  <c r="I16" i="131" s="1"/>
  <c r="J16" i="131" s="1"/>
  <c r="K16" i="131" s="1"/>
  <c r="L16" i="131" s="1"/>
  <c r="M16" i="131" s="1"/>
  <c r="W16" i="131"/>
  <c r="E10" i="131"/>
  <c r="F10" i="131" s="1"/>
  <c r="G10" i="131" s="1"/>
  <c r="W10" i="131"/>
  <c r="T10" i="131"/>
  <c r="S10" i="131"/>
  <c r="N14" i="131"/>
  <c r="R14" i="131"/>
  <c r="S20" i="95" s="1"/>
  <c r="G44" i="131"/>
  <c r="S47" i="95"/>
  <c r="G32" i="131"/>
  <c r="S36" i="95"/>
  <c r="D34" i="131"/>
  <c r="C48" i="131"/>
  <c r="D48" i="131" s="1"/>
  <c r="B49" i="131"/>
  <c r="W12" i="131"/>
  <c r="E12" i="131"/>
  <c r="F12" i="131" s="1"/>
  <c r="G12" i="131" s="1"/>
  <c r="H12" i="131" s="1"/>
  <c r="I12" i="131" s="1"/>
  <c r="T12" i="131"/>
  <c r="S12" i="131"/>
  <c r="W14" i="131"/>
  <c r="E11" i="131"/>
  <c r="F11" i="131" s="1"/>
  <c r="G11" i="131" s="1"/>
  <c r="H11" i="131" s="1"/>
  <c r="W11" i="131"/>
  <c r="D47" i="131"/>
  <c r="F47" i="131" s="1"/>
  <c r="T11" i="131"/>
  <c r="N11" i="131"/>
  <c r="R11" i="131"/>
  <c r="E15" i="131"/>
  <c r="E9" i="131"/>
  <c r="S9" i="131"/>
  <c r="S14" i="131"/>
  <c r="S11" i="131"/>
  <c r="E13" i="131"/>
  <c r="F13" i="131" s="1"/>
  <c r="G13" i="131" s="1"/>
  <c r="H13" i="131" s="1"/>
  <c r="I13" i="131" s="1"/>
  <c r="J13" i="131" s="1"/>
  <c r="R13" i="131" s="1"/>
  <c r="S19" i="95" s="1"/>
  <c r="G20" i="131"/>
  <c r="S25" i="95"/>
  <c r="S3" i="95"/>
  <c r="S58" i="95" s="1"/>
  <c r="V8" i="131"/>
  <c r="N8" i="132"/>
  <c r="S16" i="132"/>
  <c r="C35" i="132"/>
  <c r="B36" i="132"/>
  <c r="E14" i="132"/>
  <c r="E13" i="132"/>
  <c r="F13" i="132" s="1"/>
  <c r="G13" i="132" s="1"/>
  <c r="H13" i="132" s="1"/>
  <c r="I13" i="132" s="1"/>
  <c r="J13" i="132" s="1"/>
  <c r="R13" i="132" s="1"/>
  <c r="U19" i="95" s="1"/>
  <c r="W13" i="132"/>
  <c r="S13" i="132"/>
  <c r="T13" i="132"/>
  <c r="E9" i="132"/>
  <c r="N15" i="132"/>
  <c r="D34" i="132"/>
  <c r="E31" i="132"/>
  <c r="E43" i="132"/>
  <c r="E19" i="132"/>
  <c r="F19" i="132"/>
  <c r="G19" i="132" s="1"/>
  <c r="F43" i="132"/>
  <c r="G43" i="132" s="1"/>
  <c r="F31" i="132"/>
  <c r="G31" i="132" s="1"/>
  <c r="E12" i="132"/>
  <c r="E8" i="132"/>
  <c r="R8" i="132" s="1"/>
  <c r="W8" i="132"/>
  <c r="T8" i="132"/>
  <c r="U8" i="132" s="1"/>
  <c r="D45" i="132"/>
  <c r="B21" i="132"/>
  <c r="D20" i="132"/>
  <c r="E11" i="132"/>
  <c r="F11" i="132" s="1"/>
  <c r="G11" i="132" s="1"/>
  <c r="H11" i="132" s="1"/>
  <c r="R11" i="132" s="1"/>
  <c r="C46" i="132"/>
  <c r="B47" i="132"/>
  <c r="E16" i="132"/>
  <c r="F16" i="132" s="1"/>
  <c r="G16" i="132" s="1"/>
  <c r="H16" i="132" s="1"/>
  <c r="I16" i="132" s="1"/>
  <c r="J16" i="132" s="1"/>
  <c r="K16" i="132" s="1"/>
  <c r="L16" i="132" s="1"/>
  <c r="M16" i="132" s="1"/>
  <c r="S11" i="132"/>
  <c r="E15" i="132"/>
  <c r="F15" i="132" s="1"/>
  <c r="G15" i="132" s="1"/>
  <c r="H15" i="132" s="1"/>
  <c r="I15" i="132" s="1"/>
  <c r="J15" i="132" s="1"/>
  <c r="K15" i="132" s="1"/>
  <c r="L15" i="132" s="1"/>
  <c r="R15" i="132" s="1"/>
  <c r="U21" i="95" s="1"/>
  <c r="S15" i="132"/>
  <c r="W10" i="132"/>
  <c r="E10" i="132"/>
  <c r="F10" i="132" s="1"/>
  <c r="G10" i="132" s="1"/>
  <c r="R10" i="132" s="1"/>
  <c r="S10" i="132"/>
  <c r="T10" i="132"/>
  <c r="V7" i="132"/>
  <c r="N16" i="132"/>
  <c r="R16" i="132"/>
  <c r="U22" i="95" s="1"/>
  <c r="S10" i="133"/>
  <c r="E8" i="133"/>
  <c r="W8" i="133"/>
  <c r="S8" i="133"/>
  <c r="T8" i="133"/>
  <c r="U8" i="133" s="1"/>
  <c r="E14" i="133"/>
  <c r="F14" i="133" s="1"/>
  <c r="G14" i="133" s="1"/>
  <c r="H14" i="133" s="1"/>
  <c r="I14" i="133" s="1"/>
  <c r="J14" i="133" s="1"/>
  <c r="K14" i="133" s="1"/>
  <c r="D45" i="133"/>
  <c r="W16" i="133"/>
  <c r="E16" i="133"/>
  <c r="F16" i="133" s="1"/>
  <c r="G16" i="133" s="1"/>
  <c r="H16" i="133" s="1"/>
  <c r="I16" i="133" s="1"/>
  <c r="J16" i="133" s="1"/>
  <c r="K16" i="133" s="1"/>
  <c r="L16" i="133" s="1"/>
  <c r="M16" i="133" s="1"/>
  <c r="N16" i="133" s="1"/>
  <c r="T16" i="133"/>
  <c r="B22" i="133"/>
  <c r="D21" i="133"/>
  <c r="E11" i="133"/>
  <c r="F11" i="133" s="1"/>
  <c r="G11" i="133" s="1"/>
  <c r="H11" i="133" s="1"/>
  <c r="N11" i="133" s="1"/>
  <c r="F32" i="133"/>
  <c r="S14" i="133"/>
  <c r="N8" i="133"/>
  <c r="R8" i="133"/>
  <c r="T9" i="133"/>
  <c r="F31" i="133"/>
  <c r="G31" i="133" s="1"/>
  <c r="E19" i="133"/>
  <c r="E31" i="133"/>
  <c r="E43" i="133"/>
  <c r="F19" i="133"/>
  <c r="G19" i="133" s="1"/>
  <c r="F43" i="133"/>
  <c r="G43" i="133" s="1"/>
  <c r="R16" i="133"/>
  <c r="V22" i="95" s="1"/>
  <c r="C46" i="133"/>
  <c r="B47" i="133"/>
  <c r="W13" i="133"/>
  <c r="E13" i="133"/>
  <c r="F13" i="133" s="1"/>
  <c r="G13" i="133" s="1"/>
  <c r="H13" i="133" s="1"/>
  <c r="I13" i="133" s="1"/>
  <c r="J13" i="133" s="1"/>
  <c r="R13" i="133" s="1"/>
  <c r="V19" i="95" s="1"/>
  <c r="T13" i="133"/>
  <c r="V7" i="133"/>
  <c r="E9" i="133"/>
  <c r="F9" i="133" s="1"/>
  <c r="R9" i="133" s="1"/>
  <c r="W9" i="133"/>
  <c r="C35" i="133"/>
  <c r="B36" i="133"/>
  <c r="W10" i="133"/>
  <c r="E10" i="133"/>
  <c r="F10" i="133" s="1"/>
  <c r="G10" i="133" s="1"/>
  <c r="R14" i="133"/>
  <c r="V20" i="95" s="1"/>
  <c r="N14" i="133"/>
  <c r="N9" i="133"/>
  <c r="S16" i="133"/>
  <c r="E12" i="133"/>
  <c r="E15" i="133"/>
  <c r="N10" i="133"/>
  <c r="R10" i="133"/>
  <c r="R11" i="133"/>
  <c r="V17" i="95" s="1"/>
  <c r="T10" i="133"/>
  <c r="E8" i="134"/>
  <c r="W8" i="134"/>
  <c r="S8" i="134"/>
  <c r="T8" i="134"/>
  <c r="E9" i="134"/>
  <c r="F9" i="134" s="1"/>
  <c r="W9" i="134"/>
  <c r="E12" i="134"/>
  <c r="F12" i="134" s="1"/>
  <c r="G12" i="134" s="1"/>
  <c r="H12" i="134" s="1"/>
  <c r="I12" i="134" s="1"/>
  <c r="E15" i="134"/>
  <c r="E13" i="134"/>
  <c r="C21" i="134"/>
  <c r="C47" i="134"/>
  <c r="B48" i="134"/>
  <c r="T9" i="134"/>
  <c r="N16" i="134"/>
  <c r="C34" i="134"/>
  <c r="B35" i="134"/>
  <c r="R8" i="134"/>
  <c r="F20" i="134" s="1"/>
  <c r="N8" i="134"/>
  <c r="E11" i="134"/>
  <c r="D47" i="134"/>
  <c r="D46" i="134"/>
  <c r="E19" i="134"/>
  <c r="E31" i="134"/>
  <c r="E43" i="134"/>
  <c r="F43" i="134"/>
  <c r="G43" i="134" s="1"/>
  <c r="R9" i="134"/>
  <c r="N9" i="134"/>
  <c r="W16" i="134"/>
  <c r="E16" i="134"/>
  <c r="F16" i="134" s="1"/>
  <c r="G16" i="134" s="1"/>
  <c r="H16" i="134" s="1"/>
  <c r="I16" i="134" s="1"/>
  <c r="J16" i="134" s="1"/>
  <c r="K16" i="134" s="1"/>
  <c r="L16" i="134" s="1"/>
  <c r="M16" i="134" s="1"/>
  <c r="R16" i="134" s="1"/>
  <c r="W22" i="95" s="1"/>
  <c r="E10" i="134"/>
  <c r="F10" i="134" s="1"/>
  <c r="G10" i="134" s="1"/>
  <c r="N10" i="134" s="1"/>
  <c r="D33" i="134"/>
  <c r="F33" i="134" s="1"/>
  <c r="D34" i="134"/>
  <c r="W14" i="134"/>
  <c r="E14" i="134"/>
  <c r="F14" i="134" s="1"/>
  <c r="G14" i="134" s="1"/>
  <c r="H14" i="134" s="1"/>
  <c r="I14" i="134" s="1"/>
  <c r="J14" i="134" s="1"/>
  <c r="K14" i="134" s="1"/>
  <c r="T14" i="134"/>
  <c r="R12" i="134"/>
  <c r="W18" i="95" s="1"/>
  <c r="N12" i="134"/>
  <c r="S9" i="134"/>
  <c r="R10" i="134"/>
  <c r="U8" i="134"/>
  <c r="V7" i="134"/>
  <c r="S14" i="134"/>
  <c r="N14" i="134"/>
  <c r="R14" i="134"/>
  <c r="W20" i="95" s="1"/>
  <c r="F19" i="134"/>
  <c r="G19" i="134" s="1"/>
  <c r="S16" i="134"/>
  <c r="E31" i="135"/>
  <c r="E43" i="135"/>
  <c r="E19" i="135"/>
  <c r="F19" i="135"/>
  <c r="G19" i="135" s="1"/>
  <c r="F43" i="135"/>
  <c r="G43" i="135" s="1"/>
  <c r="F31" i="135"/>
  <c r="G31" i="135" s="1"/>
  <c r="R12" i="135"/>
  <c r="X18" i="95" s="1"/>
  <c r="N12" i="135"/>
  <c r="E10" i="135"/>
  <c r="E8" i="135"/>
  <c r="W8" i="135"/>
  <c r="S8" i="135"/>
  <c r="U8" i="135" s="1"/>
  <c r="T8" i="135"/>
  <c r="E14" i="135"/>
  <c r="E9" i="135"/>
  <c r="C21" i="135"/>
  <c r="W12" i="135"/>
  <c r="E12" i="135"/>
  <c r="F12" i="135" s="1"/>
  <c r="G12" i="135" s="1"/>
  <c r="H12" i="135" s="1"/>
  <c r="I12" i="135" s="1"/>
  <c r="E15" i="135"/>
  <c r="V7" i="135"/>
  <c r="D46" i="135"/>
  <c r="D45" i="135"/>
  <c r="E13" i="135"/>
  <c r="C35" i="135"/>
  <c r="B36" i="135"/>
  <c r="C46" i="135"/>
  <c r="B47" i="135"/>
  <c r="E16" i="135"/>
  <c r="R8" i="135"/>
  <c r="N8" i="135"/>
  <c r="E11" i="135"/>
  <c r="E19" i="136"/>
  <c r="E43" i="136"/>
  <c r="E31" i="136"/>
  <c r="F43" i="136"/>
  <c r="G43" i="136" s="1"/>
  <c r="E8" i="136"/>
  <c r="W8" i="136"/>
  <c r="S8" i="136"/>
  <c r="E14" i="136"/>
  <c r="D33" i="136"/>
  <c r="F31" i="136"/>
  <c r="G31" i="136" s="1"/>
  <c r="C21" i="136"/>
  <c r="E12" i="136"/>
  <c r="N8" i="136"/>
  <c r="R8" i="136"/>
  <c r="F20" i="136" s="1"/>
  <c r="W13" i="136"/>
  <c r="E13" i="136"/>
  <c r="F13" i="136" s="1"/>
  <c r="G13" i="136" s="1"/>
  <c r="H13" i="136" s="1"/>
  <c r="I13" i="136" s="1"/>
  <c r="J13" i="136" s="1"/>
  <c r="N13" i="136" s="1"/>
  <c r="E10" i="136"/>
  <c r="F10" i="136" s="1"/>
  <c r="G10" i="136" s="1"/>
  <c r="R10" i="136" s="1"/>
  <c r="T10" i="136"/>
  <c r="E9" i="136"/>
  <c r="T9" i="136"/>
  <c r="E16" i="136"/>
  <c r="U8" i="136"/>
  <c r="V7" i="136"/>
  <c r="C47" i="136"/>
  <c r="B48" i="136"/>
  <c r="N10" i="136"/>
  <c r="S13" i="136"/>
  <c r="T8" i="136"/>
  <c r="E11" i="136"/>
  <c r="T13" i="136"/>
  <c r="C34" i="136"/>
  <c r="B35" i="136"/>
  <c r="S10" i="136"/>
  <c r="E15" i="136"/>
  <c r="D47" i="136"/>
  <c r="D46" i="136"/>
  <c r="F19" i="136"/>
  <c r="G19" i="136" s="1"/>
  <c r="V7" i="137"/>
  <c r="B8" i="137"/>
  <c r="D8" i="137"/>
  <c r="T8" i="137"/>
  <c r="R13" i="137"/>
  <c r="Z19" i="95" s="1"/>
  <c r="C47" i="137"/>
  <c r="D47" i="137" s="1"/>
  <c r="B48" i="137"/>
  <c r="W13" i="137"/>
  <c r="E13" i="137"/>
  <c r="F13" i="137" s="1"/>
  <c r="G13" i="137" s="1"/>
  <c r="H13" i="137" s="1"/>
  <c r="I13" i="137" s="1"/>
  <c r="J13" i="137" s="1"/>
  <c r="N13" i="137" s="1"/>
  <c r="T13" i="137"/>
  <c r="C23" i="137"/>
  <c r="C36" i="137"/>
  <c r="B37" i="137"/>
  <c r="D9" i="137"/>
  <c r="S13" i="137"/>
  <c r="E12" i="137"/>
  <c r="E15" i="137"/>
  <c r="E10" i="137"/>
  <c r="R7" i="137"/>
  <c r="N7" i="137"/>
  <c r="E16" i="137"/>
  <c r="D46" i="137"/>
  <c r="E11" i="137"/>
  <c r="D36" i="137"/>
  <c r="D35" i="137"/>
  <c r="E14" i="137"/>
  <c r="V7" i="138"/>
  <c r="E12" i="138"/>
  <c r="E19" i="138"/>
  <c r="E31" i="138"/>
  <c r="F19" i="138"/>
  <c r="G19" i="138" s="1"/>
  <c r="E43" i="138"/>
  <c r="F31" i="138"/>
  <c r="G31" i="138" s="1"/>
  <c r="F43" i="138"/>
  <c r="G43" i="138" s="1"/>
  <c r="E9" i="138"/>
  <c r="D33" i="138"/>
  <c r="C47" i="138"/>
  <c r="B48" i="138"/>
  <c r="E8" i="138"/>
  <c r="R8" i="138" s="1"/>
  <c r="T8" i="138"/>
  <c r="E15" i="138"/>
  <c r="C21" i="138"/>
  <c r="E14" i="138"/>
  <c r="S9" i="138"/>
  <c r="E10" i="138"/>
  <c r="F10" i="138" s="1"/>
  <c r="G10" i="138" s="1"/>
  <c r="N10" i="138" s="1"/>
  <c r="W10" i="138"/>
  <c r="C34" i="138"/>
  <c r="D34" i="138" s="1"/>
  <c r="B35" i="138"/>
  <c r="E16" i="138"/>
  <c r="F16" i="138" s="1"/>
  <c r="G16" i="138" s="1"/>
  <c r="H16" i="138" s="1"/>
  <c r="I16" i="138" s="1"/>
  <c r="J16" i="138" s="1"/>
  <c r="K16" i="138" s="1"/>
  <c r="L16" i="138" s="1"/>
  <c r="M16" i="138" s="1"/>
  <c r="W13" i="138"/>
  <c r="E13" i="138"/>
  <c r="F13" i="138" s="1"/>
  <c r="G13" i="138" s="1"/>
  <c r="H13" i="138" s="1"/>
  <c r="I13" i="138" s="1"/>
  <c r="J13" i="138" s="1"/>
  <c r="N13" i="138" s="1"/>
  <c r="T13" i="138"/>
  <c r="E11" i="138"/>
  <c r="F11" i="138" s="1"/>
  <c r="G11" i="138" s="1"/>
  <c r="H11" i="138" s="1"/>
  <c r="R11" i="138" s="1"/>
  <c r="W11" i="138"/>
  <c r="S8" i="138"/>
  <c r="U8" i="138" s="1"/>
  <c r="S10" i="138"/>
  <c r="R16" i="138"/>
  <c r="AA22" i="95" s="1"/>
  <c r="N16" i="138"/>
  <c r="R13" i="138"/>
  <c r="AA19" i="95" s="1"/>
  <c r="S16" i="138"/>
  <c r="D46" i="138"/>
  <c r="C35" i="80" l="1"/>
  <c r="D35" i="80" s="1"/>
  <c r="F35" i="80" s="1"/>
  <c r="B36" i="80"/>
  <c r="B15" i="95"/>
  <c r="B16" i="97" s="1"/>
  <c r="F33" i="80"/>
  <c r="E33" i="80"/>
  <c r="E21" i="80"/>
  <c r="E45" i="80"/>
  <c r="F45" i="80"/>
  <c r="S14" i="80"/>
  <c r="F21" i="80"/>
  <c r="C22" i="80"/>
  <c r="E22" i="80"/>
  <c r="B14" i="95"/>
  <c r="B15" i="97" s="1"/>
  <c r="E44" i="80"/>
  <c r="E32" i="80"/>
  <c r="F32" i="80"/>
  <c r="E20" i="80"/>
  <c r="F44" i="80"/>
  <c r="F20" i="80"/>
  <c r="W16" i="80"/>
  <c r="T11" i="80"/>
  <c r="F15" i="80"/>
  <c r="N9" i="80"/>
  <c r="N14" i="80"/>
  <c r="T14" i="80"/>
  <c r="B48" i="80"/>
  <c r="C47" i="80"/>
  <c r="S16" i="80"/>
  <c r="T10" i="80"/>
  <c r="U10" i="80" s="1"/>
  <c r="T9" i="80"/>
  <c r="W11" i="80"/>
  <c r="W9" i="80"/>
  <c r="W12" i="80"/>
  <c r="D46" i="80"/>
  <c r="F46" i="80" s="1"/>
  <c r="R11" i="80"/>
  <c r="W14" i="80"/>
  <c r="E34" i="80"/>
  <c r="B16" i="95"/>
  <c r="B17" i="97" s="1"/>
  <c r="F34" i="80"/>
  <c r="S11" i="80"/>
  <c r="S9" i="80"/>
  <c r="U9" i="80" s="1"/>
  <c r="W13" i="80"/>
  <c r="V8" i="80"/>
  <c r="B3" i="95"/>
  <c r="T13" i="80"/>
  <c r="E10" i="87"/>
  <c r="F10" i="87" s="1"/>
  <c r="G10" i="87" s="1"/>
  <c r="W10" i="87"/>
  <c r="C22" i="87"/>
  <c r="F14" i="87"/>
  <c r="E43" i="87"/>
  <c r="E31" i="87"/>
  <c r="E19" i="87"/>
  <c r="F31" i="87"/>
  <c r="G31" i="87" s="1"/>
  <c r="F19" i="87"/>
  <c r="G19" i="87" s="1"/>
  <c r="F43" i="87"/>
  <c r="G43" i="87" s="1"/>
  <c r="S12" i="87"/>
  <c r="R8" i="87"/>
  <c r="E15" i="87"/>
  <c r="F15" i="87" s="1"/>
  <c r="G15" i="87" s="1"/>
  <c r="H15" i="87" s="1"/>
  <c r="I15" i="87" s="1"/>
  <c r="J15" i="87" s="1"/>
  <c r="K15" i="87" s="1"/>
  <c r="L15" i="87" s="1"/>
  <c r="N15" i="87" s="1"/>
  <c r="C36" i="87"/>
  <c r="B37" i="87"/>
  <c r="E36" i="87"/>
  <c r="F13" i="87"/>
  <c r="C47" i="87"/>
  <c r="D47" i="87" s="1"/>
  <c r="B48" i="87"/>
  <c r="N12" i="87"/>
  <c r="R15" i="87"/>
  <c r="C21" i="95" s="1"/>
  <c r="C22" i="97" s="1"/>
  <c r="W12" i="87"/>
  <c r="D46" i="87"/>
  <c r="E11" i="87"/>
  <c r="E8" i="87"/>
  <c r="N8" i="87" s="1"/>
  <c r="W8" i="87"/>
  <c r="S8" i="87"/>
  <c r="U8" i="87" s="1"/>
  <c r="E9" i="87"/>
  <c r="E16" i="87"/>
  <c r="F16" i="87" s="1"/>
  <c r="G16" i="87" s="1"/>
  <c r="H16" i="87" s="1"/>
  <c r="I16" i="87" s="1"/>
  <c r="J16" i="87" s="1"/>
  <c r="K16" i="87" s="1"/>
  <c r="L16" i="87" s="1"/>
  <c r="M16" i="87" s="1"/>
  <c r="S15" i="87"/>
  <c r="T12" i="87"/>
  <c r="E12" i="88"/>
  <c r="F12" i="88" s="1"/>
  <c r="G12" i="88" s="1"/>
  <c r="H12" i="88" s="1"/>
  <c r="I12" i="88" s="1"/>
  <c r="N12" i="88" s="1"/>
  <c r="E10" i="88"/>
  <c r="E11" i="88"/>
  <c r="E14" i="88"/>
  <c r="E16" i="88"/>
  <c r="F16" i="88" s="1"/>
  <c r="G16" i="88" s="1"/>
  <c r="H16" i="88" s="1"/>
  <c r="I16" i="88" s="1"/>
  <c r="J16" i="88" s="1"/>
  <c r="K16" i="88" s="1"/>
  <c r="L16" i="88" s="1"/>
  <c r="M16" i="88" s="1"/>
  <c r="R16" i="88" s="1"/>
  <c r="D22" i="95" s="1"/>
  <c r="D23" i="97" s="1"/>
  <c r="E13" i="88"/>
  <c r="D36" i="88"/>
  <c r="B22" i="88"/>
  <c r="D21" i="88"/>
  <c r="R12" i="88"/>
  <c r="F48" i="88" s="1"/>
  <c r="B50" i="88"/>
  <c r="C49" i="88"/>
  <c r="C37" i="88"/>
  <c r="D37" i="88" s="1"/>
  <c r="B38" i="88"/>
  <c r="D3" i="95"/>
  <c r="E31" i="88"/>
  <c r="E19" i="88"/>
  <c r="F43" i="88"/>
  <c r="G43" i="88" s="1"/>
  <c r="E43" i="88"/>
  <c r="F31" i="88"/>
  <c r="G31" i="88" s="1"/>
  <c r="F19" i="88"/>
  <c r="G19" i="88" s="1"/>
  <c r="E9" i="88"/>
  <c r="T9" i="88"/>
  <c r="S16" i="88"/>
  <c r="D49" i="88"/>
  <c r="E15" i="88"/>
  <c r="E8" i="88"/>
  <c r="R8" i="88" s="1"/>
  <c r="T16" i="88"/>
  <c r="E15" i="90"/>
  <c r="E9" i="90"/>
  <c r="E13" i="90"/>
  <c r="E49" i="95"/>
  <c r="E61" i="97" s="1"/>
  <c r="G46" i="90"/>
  <c r="E8" i="90"/>
  <c r="W8" i="90"/>
  <c r="S8" i="90"/>
  <c r="U8" i="90" s="1"/>
  <c r="C35" i="90"/>
  <c r="B36" i="90"/>
  <c r="E11" i="90"/>
  <c r="E16" i="90"/>
  <c r="T8" i="90"/>
  <c r="S9" i="90"/>
  <c r="C21" i="90"/>
  <c r="E31" i="90"/>
  <c r="E43" i="90"/>
  <c r="E19" i="90"/>
  <c r="F43" i="90"/>
  <c r="G43" i="90" s="1"/>
  <c r="F31" i="90"/>
  <c r="G31" i="90" s="1"/>
  <c r="F19" i="90"/>
  <c r="G19" i="90" s="1"/>
  <c r="E16" i="95"/>
  <c r="E17" i="97" s="1"/>
  <c r="E46" i="90"/>
  <c r="E12" i="90"/>
  <c r="C48" i="90"/>
  <c r="B49" i="90"/>
  <c r="R8" i="90"/>
  <c r="N8" i="90"/>
  <c r="S10" i="90"/>
  <c r="W14" i="90"/>
  <c r="E14" i="90"/>
  <c r="F14" i="90" s="1"/>
  <c r="G14" i="90" s="1"/>
  <c r="H14" i="90" s="1"/>
  <c r="I14" i="90" s="1"/>
  <c r="J14" i="90" s="1"/>
  <c r="K14" i="90" s="1"/>
  <c r="T14" i="90"/>
  <c r="D48" i="90"/>
  <c r="D47" i="90"/>
  <c r="F20" i="90"/>
  <c r="T10" i="90"/>
  <c r="D34" i="90"/>
  <c r="F34" i="90" s="1"/>
  <c r="F14" i="95"/>
  <c r="F15" i="97" s="1"/>
  <c r="E44" i="91"/>
  <c r="E32" i="91"/>
  <c r="E20" i="91"/>
  <c r="F44" i="91"/>
  <c r="F32" i="91"/>
  <c r="B49" i="91"/>
  <c r="C48" i="91"/>
  <c r="F20" i="91"/>
  <c r="G33" i="91"/>
  <c r="F37" i="95"/>
  <c r="F49" i="97" s="1"/>
  <c r="W14" i="91"/>
  <c r="F12" i="91"/>
  <c r="F15" i="91"/>
  <c r="S13" i="91"/>
  <c r="E21" i="91"/>
  <c r="C21" i="91"/>
  <c r="U9" i="91"/>
  <c r="V8" i="91"/>
  <c r="F3" i="95"/>
  <c r="F14" i="91"/>
  <c r="G14" i="91" s="1"/>
  <c r="H14" i="91" s="1"/>
  <c r="I14" i="91" s="1"/>
  <c r="J14" i="91" s="1"/>
  <c r="K14" i="91" s="1"/>
  <c r="T14" i="91"/>
  <c r="F10" i="91"/>
  <c r="B36" i="91"/>
  <c r="C35" i="91"/>
  <c r="E35" i="91"/>
  <c r="N13" i="91"/>
  <c r="R13" i="91"/>
  <c r="F19" i="95" s="1"/>
  <c r="F20" i="97" s="1"/>
  <c r="D47" i="91"/>
  <c r="F47" i="91" s="1"/>
  <c r="B48" i="92"/>
  <c r="C47" i="92"/>
  <c r="U9" i="92"/>
  <c r="V8" i="92"/>
  <c r="G3" i="95"/>
  <c r="E44" i="92"/>
  <c r="G14" i="95"/>
  <c r="G15" i="97" s="1"/>
  <c r="E32" i="92"/>
  <c r="F44" i="92"/>
  <c r="F32" i="92"/>
  <c r="E20" i="92"/>
  <c r="B37" i="92"/>
  <c r="C36" i="92"/>
  <c r="D36" i="92" s="1"/>
  <c r="T10" i="92"/>
  <c r="S15" i="92"/>
  <c r="W11" i="92"/>
  <c r="G16" i="92"/>
  <c r="H16" i="92" s="1"/>
  <c r="I16" i="92" s="1"/>
  <c r="J16" i="92" s="1"/>
  <c r="K16" i="92" s="1"/>
  <c r="L16" i="92" s="1"/>
  <c r="M16" i="92" s="1"/>
  <c r="D35" i="92"/>
  <c r="G15" i="95"/>
  <c r="G16" i="97" s="1"/>
  <c r="E45" i="92"/>
  <c r="E33" i="92"/>
  <c r="F45" i="92"/>
  <c r="F33" i="92"/>
  <c r="N11" i="92"/>
  <c r="R11" i="92"/>
  <c r="S10" i="92"/>
  <c r="F14" i="92"/>
  <c r="F12" i="92"/>
  <c r="W15" i="92"/>
  <c r="T11" i="92"/>
  <c r="R10" i="92"/>
  <c r="R15" i="92"/>
  <c r="G21" i="95" s="1"/>
  <c r="G22" i="97" s="1"/>
  <c r="N15" i="92"/>
  <c r="F20" i="92"/>
  <c r="C21" i="92"/>
  <c r="E21" i="92"/>
  <c r="S11" i="92"/>
  <c r="H16" i="95"/>
  <c r="H17" i="97" s="1"/>
  <c r="E46" i="93"/>
  <c r="F46" i="93"/>
  <c r="E34" i="93"/>
  <c r="F34" i="93"/>
  <c r="D47" i="93"/>
  <c r="B22" i="93"/>
  <c r="D21" i="93"/>
  <c r="F21" i="93" s="1"/>
  <c r="G44" i="93"/>
  <c r="H47" i="95"/>
  <c r="H59" i="97" s="1"/>
  <c r="W10" i="93"/>
  <c r="S13" i="93"/>
  <c r="B49" i="93"/>
  <c r="C48" i="93"/>
  <c r="E48" i="93"/>
  <c r="G33" i="93"/>
  <c r="H37" i="95"/>
  <c r="H49" i="97" s="1"/>
  <c r="F11" i="93"/>
  <c r="H15" i="95"/>
  <c r="H16" i="97" s="1"/>
  <c r="E45" i="93"/>
  <c r="E33" i="93"/>
  <c r="G20" i="93"/>
  <c r="H25" i="95"/>
  <c r="H26" i="97" s="1"/>
  <c r="B36" i="93"/>
  <c r="C35" i="93"/>
  <c r="V8" i="93"/>
  <c r="H3" i="95"/>
  <c r="N10" i="93"/>
  <c r="F16" i="93"/>
  <c r="F14" i="93"/>
  <c r="H14" i="95"/>
  <c r="H15" i="97" s="1"/>
  <c r="E32" i="93"/>
  <c r="E44" i="93"/>
  <c r="E20" i="93"/>
  <c r="F32" i="93"/>
  <c r="T12" i="93"/>
  <c r="F45" i="93"/>
  <c r="T13" i="93"/>
  <c r="T10" i="93"/>
  <c r="F15" i="93"/>
  <c r="S9" i="93"/>
  <c r="U9" i="93" s="1"/>
  <c r="I15" i="95"/>
  <c r="I16" i="97" s="1"/>
  <c r="E33" i="94"/>
  <c r="E45" i="94"/>
  <c r="E21" i="94"/>
  <c r="F10" i="94"/>
  <c r="G10" i="94" s="1"/>
  <c r="F11" i="94"/>
  <c r="E44" i="94"/>
  <c r="I14" i="95"/>
  <c r="I15" i="97" s="1"/>
  <c r="E20" i="94"/>
  <c r="E32" i="94"/>
  <c r="F44" i="94"/>
  <c r="F32" i="94"/>
  <c r="F20" i="94"/>
  <c r="V8" i="94"/>
  <c r="I3" i="95"/>
  <c r="F14" i="94"/>
  <c r="F15" i="94"/>
  <c r="S9" i="94"/>
  <c r="W10" i="94"/>
  <c r="C47" i="94"/>
  <c r="B48" i="94"/>
  <c r="F21" i="94"/>
  <c r="C22" i="94"/>
  <c r="W13" i="94"/>
  <c r="D35" i="94"/>
  <c r="D47" i="94"/>
  <c r="W9" i="94"/>
  <c r="C35" i="94"/>
  <c r="B36" i="94"/>
  <c r="F33" i="94"/>
  <c r="D34" i="94"/>
  <c r="D46" i="94"/>
  <c r="F45" i="94"/>
  <c r="T9" i="94"/>
  <c r="U9" i="94" s="1"/>
  <c r="T16" i="94"/>
  <c r="J16" i="95"/>
  <c r="J17" i="97" s="1"/>
  <c r="E46" i="96"/>
  <c r="N12" i="96"/>
  <c r="N13" i="96"/>
  <c r="T12" i="96"/>
  <c r="B22" i="96"/>
  <c r="D21" i="96"/>
  <c r="F21" i="96" s="1"/>
  <c r="J14" i="95"/>
  <c r="J15" i="97" s="1"/>
  <c r="E32" i="96"/>
  <c r="E44" i="96"/>
  <c r="E20" i="96"/>
  <c r="F32" i="96"/>
  <c r="W9" i="96"/>
  <c r="T13" i="96"/>
  <c r="F44" i="96"/>
  <c r="W12" i="96"/>
  <c r="F14" i="96"/>
  <c r="G14" i="96" s="1"/>
  <c r="H14" i="96" s="1"/>
  <c r="I14" i="96" s="1"/>
  <c r="J14" i="96" s="1"/>
  <c r="K14" i="96" s="1"/>
  <c r="J15" i="95"/>
  <c r="J16" i="97" s="1"/>
  <c r="E45" i="96"/>
  <c r="E33" i="96"/>
  <c r="F11" i="96"/>
  <c r="G11" i="96" s="1"/>
  <c r="H11" i="96" s="1"/>
  <c r="V8" i="96"/>
  <c r="J3" i="95"/>
  <c r="G34" i="96"/>
  <c r="J38" i="95"/>
  <c r="J50" i="97" s="1"/>
  <c r="T9" i="96"/>
  <c r="G46" i="96"/>
  <c r="J49" i="95"/>
  <c r="J61" i="97" s="1"/>
  <c r="B49" i="96"/>
  <c r="C48" i="96"/>
  <c r="E48" i="96"/>
  <c r="F16" i="96"/>
  <c r="G16" i="96" s="1"/>
  <c r="H16" i="96" s="1"/>
  <c r="I16" i="96" s="1"/>
  <c r="J16" i="96" s="1"/>
  <c r="K16" i="96" s="1"/>
  <c r="L16" i="96" s="1"/>
  <c r="M16" i="96" s="1"/>
  <c r="T16" i="96"/>
  <c r="S9" i="96"/>
  <c r="U9" i="96" s="1"/>
  <c r="S13" i="96"/>
  <c r="F15" i="96"/>
  <c r="B36" i="96"/>
  <c r="C35" i="96"/>
  <c r="F45" i="96"/>
  <c r="W13" i="96"/>
  <c r="F33" i="96"/>
  <c r="F20" i="96"/>
  <c r="D47" i="96"/>
  <c r="W16" i="96"/>
  <c r="E21" i="96"/>
  <c r="E8" i="99"/>
  <c r="W8" i="99" s="1"/>
  <c r="T8" i="99"/>
  <c r="B22" i="99"/>
  <c r="D21" i="99"/>
  <c r="D35" i="99"/>
  <c r="E16" i="99"/>
  <c r="S8" i="99"/>
  <c r="U8" i="99" s="1"/>
  <c r="D46" i="99"/>
  <c r="B37" i="99"/>
  <c r="C36" i="99"/>
  <c r="E14" i="99"/>
  <c r="F14" i="99" s="1"/>
  <c r="G14" i="99" s="1"/>
  <c r="H14" i="99" s="1"/>
  <c r="I14" i="99" s="1"/>
  <c r="J14" i="99" s="1"/>
  <c r="K14" i="99" s="1"/>
  <c r="N14" i="99" s="1"/>
  <c r="E19" i="99"/>
  <c r="E43" i="99"/>
  <c r="E31" i="99"/>
  <c r="F31" i="99"/>
  <c r="G31" i="99" s="1"/>
  <c r="F19" i="99"/>
  <c r="G19" i="99" s="1"/>
  <c r="F43" i="99"/>
  <c r="G43" i="99" s="1"/>
  <c r="E11" i="99"/>
  <c r="E12" i="99"/>
  <c r="B48" i="99"/>
  <c r="C47" i="99"/>
  <c r="D36" i="99"/>
  <c r="N8" i="99"/>
  <c r="R8" i="99"/>
  <c r="E13" i="99"/>
  <c r="E10" i="99"/>
  <c r="E9" i="99"/>
  <c r="T9" i="99"/>
  <c r="E15" i="99"/>
  <c r="F15" i="99" s="1"/>
  <c r="G15" i="99" s="1"/>
  <c r="H15" i="99" s="1"/>
  <c r="I15" i="99" s="1"/>
  <c r="J15" i="99" s="1"/>
  <c r="K15" i="99" s="1"/>
  <c r="L15" i="99" s="1"/>
  <c r="R15" i="99" s="1"/>
  <c r="B21" i="109" s="1"/>
  <c r="L22" i="97" s="1"/>
  <c r="T13" i="100"/>
  <c r="E8" i="100"/>
  <c r="N8" i="100" s="1"/>
  <c r="C48" i="100"/>
  <c r="D48" i="100" s="1"/>
  <c r="B49" i="100"/>
  <c r="S13" i="100"/>
  <c r="E15" i="100"/>
  <c r="E11" i="100"/>
  <c r="F11" i="100" s="1"/>
  <c r="G11" i="100" s="1"/>
  <c r="H11" i="100" s="1"/>
  <c r="R11" i="100" s="1"/>
  <c r="C21" i="100"/>
  <c r="E14" i="100"/>
  <c r="C35" i="100"/>
  <c r="B36" i="100"/>
  <c r="N13" i="100"/>
  <c r="E16" i="100"/>
  <c r="D35" i="100"/>
  <c r="S8" i="100"/>
  <c r="T11" i="100"/>
  <c r="E12" i="100"/>
  <c r="F12" i="100" s="1"/>
  <c r="G12" i="100" s="1"/>
  <c r="H12" i="100" s="1"/>
  <c r="I12" i="100" s="1"/>
  <c r="R12" i="100" s="1"/>
  <c r="W12" i="100"/>
  <c r="E9" i="100"/>
  <c r="F9" i="100" s="1"/>
  <c r="N9" i="100" s="1"/>
  <c r="N12" i="100"/>
  <c r="T8" i="100"/>
  <c r="S9" i="100"/>
  <c r="E10" i="100"/>
  <c r="F10" i="100" s="1"/>
  <c r="G10" i="100" s="1"/>
  <c r="R10" i="100" s="1"/>
  <c r="D34" i="100"/>
  <c r="E13" i="100"/>
  <c r="F13" i="100" s="1"/>
  <c r="G13" i="100" s="1"/>
  <c r="H13" i="100" s="1"/>
  <c r="I13" i="100" s="1"/>
  <c r="J13" i="100" s="1"/>
  <c r="R13" i="100" s="1"/>
  <c r="C19" i="109" s="1"/>
  <c r="M20" i="97" s="1"/>
  <c r="R8" i="100"/>
  <c r="F20" i="100" s="1"/>
  <c r="D17" i="109"/>
  <c r="N18" i="97" s="1"/>
  <c r="E47" i="101"/>
  <c r="U9" i="101"/>
  <c r="V8" i="101"/>
  <c r="D3" i="109"/>
  <c r="D14" i="109"/>
  <c r="N15" i="97" s="1"/>
  <c r="E32" i="101"/>
  <c r="E44" i="101"/>
  <c r="E20" i="101"/>
  <c r="F20" i="101"/>
  <c r="F32" i="101"/>
  <c r="F16" i="101"/>
  <c r="F14" i="101"/>
  <c r="F10" i="101"/>
  <c r="T10" i="101" s="1"/>
  <c r="W13" i="101"/>
  <c r="N11" i="101"/>
  <c r="F12" i="101"/>
  <c r="B49" i="101"/>
  <c r="C48" i="101"/>
  <c r="F21" i="101"/>
  <c r="C22" i="101"/>
  <c r="S13" i="101"/>
  <c r="N9" i="101"/>
  <c r="T13" i="101"/>
  <c r="D48" i="101"/>
  <c r="D47" i="101"/>
  <c r="F47" i="101" s="1"/>
  <c r="G33" i="101"/>
  <c r="D37" i="109"/>
  <c r="N49" i="97" s="1"/>
  <c r="F44" i="101"/>
  <c r="F15" i="101"/>
  <c r="D15" i="109"/>
  <c r="N16" i="97" s="1"/>
  <c r="E45" i="101"/>
  <c r="E33" i="101"/>
  <c r="E21" i="101"/>
  <c r="B36" i="101"/>
  <c r="C35" i="101"/>
  <c r="E35" i="101"/>
  <c r="F45" i="101"/>
  <c r="E17" i="109"/>
  <c r="O18" i="97" s="1"/>
  <c r="E35" i="102"/>
  <c r="B37" i="102"/>
  <c r="E36" i="102"/>
  <c r="C36" i="102"/>
  <c r="F10" i="102"/>
  <c r="G10" i="102" s="1"/>
  <c r="T10" i="102"/>
  <c r="S10" i="102"/>
  <c r="D47" i="102"/>
  <c r="F47" i="102" s="1"/>
  <c r="D46" i="102"/>
  <c r="F9" i="102"/>
  <c r="T9" i="102"/>
  <c r="N11" i="102"/>
  <c r="F35" i="102"/>
  <c r="W16" i="102"/>
  <c r="E47" i="109"/>
  <c r="O59" i="97" s="1"/>
  <c r="G44" i="102"/>
  <c r="W10" i="102"/>
  <c r="E14" i="109"/>
  <c r="O15" i="97" s="1"/>
  <c r="E32" i="102"/>
  <c r="E20" i="102"/>
  <c r="E44" i="102"/>
  <c r="F32" i="102"/>
  <c r="F20" i="102"/>
  <c r="F13" i="102"/>
  <c r="N15" i="102"/>
  <c r="U8" i="102"/>
  <c r="F14" i="102"/>
  <c r="T15" i="102"/>
  <c r="W15" i="102"/>
  <c r="S12" i="102"/>
  <c r="C22" i="102"/>
  <c r="B48" i="102"/>
  <c r="E47" i="102"/>
  <c r="C47" i="102"/>
  <c r="T16" i="102"/>
  <c r="F14" i="109"/>
  <c r="P15" i="97" s="1"/>
  <c r="E32" i="103"/>
  <c r="E44" i="103"/>
  <c r="E20" i="103"/>
  <c r="F32" i="103"/>
  <c r="F20" i="103"/>
  <c r="F44" i="103"/>
  <c r="G46" i="103"/>
  <c r="F49" i="109"/>
  <c r="P61" i="97" s="1"/>
  <c r="F13" i="103"/>
  <c r="D47" i="103"/>
  <c r="F11" i="103"/>
  <c r="N12" i="103"/>
  <c r="B36" i="103"/>
  <c r="C35" i="103"/>
  <c r="S12" i="103"/>
  <c r="F38" i="109"/>
  <c r="P50" i="97" s="1"/>
  <c r="G34" i="103"/>
  <c r="V8" i="103"/>
  <c r="F3" i="109"/>
  <c r="F16" i="109"/>
  <c r="P17" i="97" s="1"/>
  <c r="E46" i="103"/>
  <c r="C22" i="103"/>
  <c r="E22" i="103"/>
  <c r="E34" i="103"/>
  <c r="S10" i="103"/>
  <c r="F16" i="103"/>
  <c r="G16" i="103" s="1"/>
  <c r="H16" i="103" s="1"/>
  <c r="I16" i="103" s="1"/>
  <c r="J16" i="103" s="1"/>
  <c r="K16" i="103" s="1"/>
  <c r="L16" i="103" s="1"/>
  <c r="M16" i="103" s="1"/>
  <c r="F9" i="103"/>
  <c r="S9" i="103"/>
  <c r="U9" i="103" s="1"/>
  <c r="S14" i="103"/>
  <c r="T16" i="103"/>
  <c r="W14" i="103"/>
  <c r="W12" i="103"/>
  <c r="B49" i="103"/>
  <c r="E48" i="103"/>
  <c r="C48" i="103"/>
  <c r="D48" i="103" s="1"/>
  <c r="F48" i="103" s="1"/>
  <c r="W9" i="103"/>
  <c r="F15" i="103"/>
  <c r="T12" i="103"/>
  <c r="G14" i="109"/>
  <c r="Q15" i="97" s="1"/>
  <c r="E44" i="104"/>
  <c r="E20" i="104"/>
  <c r="E32" i="104"/>
  <c r="F20" i="104"/>
  <c r="F44" i="104"/>
  <c r="F9" i="104"/>
  <c r="T9" i="104"/>
  <c r="F32" i="104"/>
  <c r="F11" i="104"/>
  <c r="G11" i="104" s="1"/>
  <c r="H11" i="104" s="1"/>
  <c r="T11" i="104"/>
  <c r="S11" i="104"/>
  <c r="B48" i="104"/>
  <c r="C47" i="104"/>
  <c r="S9" i="104"/>
  <c r="R16" i="104"/>
  <c r="G22" i="109" s="1"/>
  <c r="Q23" i="97" s="1"/>
  <c r="N16" i="104"/>
  <c r="W9" i="104"/>
  <c r="F12" i="104"/>
  <c r="Q4" i="97"/>
  <c r="F13" i="104"/>
  <c r="G13" i="104" s="1"/>
  <c r="H13" i="104" s="1"/>
  <c r="I13" i="104" s="1"/>
  <c r="J13" i="104" s="1"/>
  <c r="T13" i="104"/>
  <c r="C22" i="104"/>
  <c r="B37" i="104"/>
  <c r="C36" i="104"/>
  <c r="T14" i="104"/>
  <c r="S14" i="104"/>
  <c r="S16" i="104"/>
  <c r="F10" i="104"/>
  <c r="R15" i="104"/>
  <c r="G21" i="109" s="1"/>
  <c r="Q22" i="97" s="1"/>
  <c r="N15" i="104"/>
  <c r="W14" i="104"/>
  <c r="W11" i="104"/>
  <c r="D35" i="104"/>
  <c r="U9" i="105"/>
  <c r="H3" i="109"/>
  <c r="F16" i="105"/>
  <c r="G16" i="105" s="1"/>
  <c r="H16" i="105" s="1"/>
  <c r="I16" i="105" s="1"/>
  <c r="J16" i="105" s="1"/>
  <c r="K16" i="105" s="1"/>
  <c r="L16" i="105" s="1"/>
  <c r="M16" i="105" s="1"/>
  <c r="T16" i="105"/>
  <c r="D47" i="105"/>
  <c r="F47" i="105" s="1"/>
  <c r="G35" i="105"/>
  <c r="H39" i="109"/>
  <c r="R51" i="97" s="1"/>
  <c r="C36" i="105"/>
  <c r="B37" i="105"/>
  <c r="E36" i="105"/>
  <c r="W16" i="105"/>
  <c r="T12" i="105"/>
  <c r="W15" i="105"/>
  <c r="S10" i="105"/>
  <c r="B23" i="105"/>
  <c r="D22" i="105"/>
  <c r="F22" i="105" s="1"/>
  <c r="S16" i="105"/>
  <c r="N15" i="105"/>
  <c r="R15" i="105"/>
  <c r="H21" i="109" s="1"/>
  <c r="R22" i="97" s="1"/>
  <c r="F14" i="105"/>
  <c r="G14" i="105" s="1"/>
  <c r="H14" i="105" s="1"/>
  <c r="I14" i="105" s="1"/>
  <c r="J14" i="105" s="1"/>
  <c r="K14" i="105" s="1"/>
  <c r="N12" i="105"/>
  <c r="R8" i="105"/>
  <c r="S12" i="105"/>
  <c r="G46" i="105"/>
  <c r="H49" i="109"/>
  <c r="R61" i="97" s="1"/>
  <c r="H16" i="109"/>
  <c r="R17" i="97" s="1"/>
  <c r="E34" i="105"/>
  <c r="E46" i="105"/>
  <c r="B49" i="105"/>
  <c r="E48" i="105"/>
  <c r="C48" i="105"/>
  <c r="W12" i="105"/>
  <c r="W8" i="105"/>
  <c r="V8" i="105" s="1"/>
  <c r="W14" i="105"/>
  <c r="F34" i="105"/>
  <c r="W9" i="105"/>
  <c r="R9" i="105"/>
  <c r="N9" i="105"/>
  <c r="T10" i="105"/>
  <c r="U8" i="106"/>
  <c r="E13" i="106"/>
  <c r="F13" i="106" s="1"/>
  <c r="G13" i="106" s="1"/>
  <c r="H13" i="106" s="1"/>
  <c r="I13" i="106" s="1"/>
  <c r="J13" i="106" s="1"/>
  <c r="W13" i="106"/>
  <c r="T13" i="106"/>
  <c r="E15" i="106"/>
  <c r="C21" i="106"/>
  <c r="N10" i="106"/>
  <c r="T8" i="106"/>
  <c r="D34" i="106"/>
  <c r="C35" i="106"/>
  <c r="D35" i="106" s="1"/>
  <c r="F35" i="106" s="1"/>
  <c r="B36" i="106"/>
  <c r="E16" i="106"/>
  <c r="S13" i="106"/>
  <c r="C48" i="106"/>
  <c r="B49" i="106"/>
  <c r="E11" i="106"/>
  <c r="F11" i="106" s="1"/>
  <c r="G11" i="106" s="1"/>
  <c r="H11" i="106" s="1"/>
  <c r="R11" i="106" s="1"/>
  <c r="W11" i="106"/>
  <c r="E12" i="106"/>
  <c r="W10" i="106"/>
  <c r="E10" i="106"/>
  <c r="F10" i="106" s="1"/>
  <c r="G10" i="106" s="1"/>
  <c r="R10" i="106" s="1"/>
  <c r="S10" i="106"/>
  <c r="R13" i="106"/>
  <c r="I19" i="109" s="1"/>
  <c r="S20" i="97" s="1"/>
  <c r="N13" i="106"/>
  <c r="E14" i="106"/>
  <c r="E9" i="106"/>
  <c r="S9" i="106" s="1"/>
  <c r="D48" i="106"/>
  <c r="N11" i="106"/>
  <c r="E8" i="106"/>
  <c r="W8" i="106" s="1"/>
  <c r="V9" i="107"/>
  <c r="J4" i="109"/>
  <c r="C22" i="107"/>
  <c r="C35" i="107"/>
  <c r="B36" i="107"/>
  <c r="E35" i="107"/>
  <c r="F12" i="107"/>
  <c r="T4" i="97"/>
  <c r="F14" i="107"/>
  <c r="G33" i="107"/>
  <c r="J37" i="109"/>
  <c r="T49" i="97" s="1"/>
  <c r="S11" i="107"/>
  <c r="F15" i="107"/>
  <c r="R8" i="107"/>
  <c r="C47" i="107"/>
  <c r="B48" i="107"/>
  <c r="E47" i="107"/>
  <c r="S13" i="107"/>
  <c r="W11" i="107"/>
  <c r="J15" i="109"/>
  <c r="T16" i="97" s="1"/>
  <c r="E45" i="107"/>
  <c r="E33" i="107"/>
  <c r="E21" i="107"/>
  <c r="F10" i="107"/>
  <c r="S10" i="107"/>
  <c r="N11" i="107"/>
  <c r="W13" i="107"/>
  <c r="J26" i="109"/>
  <c r="T27" i="97" s="1"/>
  <c r="G21" i="107"/>
  <c r="G45" i="107"/>
  <c r="J48" i="109"/>
  <c r="T60" i="97" s="1"/>
  <c r="T11" i="107"/>
  <c r="L3" i="95"/>
  <c r="L3" i="109"/>
  <c r="L14" i="109"/>
  <c r="E32" i="108"/>
  <c r="E44" i="108"/>
  <c r="E20" i="108"/>
  <c r="F32" i="108"/>
  <c r="F20" i="108"/>
  <c r="F44" i="108"/>
  <c r="T10" i="108"/>
  <c r="N8" i="108"/>
  <c r="B38" i="108"/>
  <c r="C37" i="108"/>
  <c r="D37" i="108" s="1"/>
  <c r="F11" i="108"/>
  <c r="G11" i="108" s="1"/>
  <c r="H11" i="108" s="1"/>
  <c r="S11" i="108"/>
  <c r="W10" i="108"/>
  <c r="F16" i="108"/>
  <c r="W8" i="108"/>
  <c r="V8" i="108" s="1"/>
  <c r="B49" i="108"/>
  <c r="C48" i="108"/>
  <c r="F12" i="108"/>
  <c r="F9" i="108"/>
  <c r="T9" i="108"/>
  <c r="S9" i="108"/>
  <c r="U9" i="108" s="1"/>
  <c r="R10" i="108"/>
  <c r="S10" i="108"/>
  <c r="E22" i="108"/>
  <c r="C22" i="108"/>
  <c r="W11" i="108"/>
  <c r="F13" i="108"/>
  <c r="D47" i="108"/>
  <c r="D48" i="108"/>
  <c r="T14" i="108"/>
  <c r="D36" i="108"/>
  <c r="F11" i="111"/>
  <c r="G11" i="111" s="1"/>
  <c r="H11" i="111" s="1"/>
  <c r="F16" i="111"/>
  <c r="T14" i="111"/>
  <c r="G33" i="111"/>
  <c r="M37" i="109"/>
  <c r="B23" i="111"/>
  <c r="D22" i="111"/>
  <c r="F15" i="111"/>
  <c r="G15" i="111" s="1"/>
  <c r="H15" i="111" s="1"/>
  <c r="I15" i="111" s="1"/>
  <c r="J15" i="111" s="1"/>
  <c r="K15" i="111" s="1"/>
  <c r="L15" i="111" s="1"/>
  <c r="T15" i="111"/>
  <c r="S15" i="111"/>
  <c r="F10" i="111"/>
  <c r="G10" i="111" s="1"/>
  <c r="S10" i="111"/>
  <c r="M14" i="109"/>
  <c r="E44" i="111"/>
  <c r="E20" i="111"/>
  <c r="F44" i="111"/>
  <c r="E32" i="111"/>
  <c r="F20" i="111"/>
  <c r="F32" i="111"/>
  <c r="N13" i="111"/>
  <c r="W9" i="111"/>
  <c r="W14" i="111"/>
  <c r="E45" i="111"/>
  <c r="M15" i="109"/>
  <c r="E21" i="111"/>
  <c r="F45" i="111"/>
  <c r="E33" i="111"/>
  <c r="W11" i="111"/>
  <c r="C35" i="111"/>
  <c r="B36" i="111"/>
  <c r="F21" i="111"/>
  <c r="F12" i="111"/>
  <c r="C48" i="111"/>
  <c r="B49" i="111"/>
  <c r="U9" i="111"/>
  <c r="M3" i="109"/>
  <c r="V8" i="111"/>
  <c r="S13" i="111"/>
  <c r="N58" i="109"/>
  <c r="N36" i="109"/>
  <c r="G32" i="112"/>
  <c r="N15" i="109"/>
  <c r="E33" i="112"/>
  <c r="E45" i="112"/>
  <c r="C35" i="112"/>
  <c r="B36" i="112"/>
  <c r="F45" i="112"/>
  <c r="F13" i="112"/>
  <c r="S12" i="112"/>
  <c r="E46" i="112"/>
  <c r="T14" i="112"/>
  <c r="T16" i="112"/>
  <c r="B22" i="112"/>
  <c r="D21" i="112"/>
  <c r="F21" i="112" s="1"/>
  <c r="W12" i="112"/>
  <c r="D35" i="112"/>
  <c r="F15" i="112"/>
  <c r="C47" i="112"/>
  <c r="B48" i="112"/>
  <c r="W14" i="112"/>
  <c r="W16" i="112"/>
  <c r="G46" i="112"/>
  <c r="N49" i="109"/>
  <c r="E21" i="112"/>
  <c r="R12" i="112"/>
  <c r="N18" i="109" s="1"/>
  <c r="N12" i="112"/>
  <c r="F11" i="112"/>
  <c r="G11" i="112" s="1"/>
  <c r="H11" i="112" s="1"/>
  <c r="T11" i="112"/>
  <c r="D34" i="112"/>
  <c r="F34" i="112" s="1"/>
  <c r="F33" i="112"/>
  <c r="R14" i="112"/>
  <c r="N20" i="109" s="1"/>
  <c r="N14" i="112"/>
  <c r="N16" i="112"/>
  <c r="R16" i="112"/>
  <c r="N22" i="109" s="1"/>
  <c r="T12" i="112"/>
  <c r="S14" i="112"/>
  <c r="T9" i="112"/>
  <c r="U9" i="112" s="1"/>
  <c r="C47" i="113"/>
  <c r="D47" i="113" s="1"/>
  <c r="B48" i="113"/>
  <c r="O16" i="109"/>
  <c r="E46" i="113"/>
  <c r="F46" i="113"/>
  <c r="E34" i="113"/>
  <c r="F11" i="113"/>
  <c r="F34" i="113"/>
  <c r="W14" i="113"/>
  <c r="T13" i="113"/>
  <c r="E44" i="113"/>
  <c r="E32" i="113"/>
  <c r="O14" i="109"/>
  <c r="E20" i="113"/>
  <c r="F20" i="113"/>
  <c r="F44" i="113"/>
  <c r="F32" i="113"/>
  <c r="W15" i="113"/>
  <c r="W12" i="113"/>
  <c r="C36" i="113"/>
  <c r="E36" i="113"/>
  <c r="B37" i="113"/>
  <c r="V8" i="113"/>
  <c r="O3" i="109"/>
  <c r="S14" i="113"/>
  <c r="N10" i="113"/>
  <c r="S13" i="113"/>
  <c r="N14" i="113"/>
  <c r="C22" i="113"/>
  <c r="E22" i="113"/>
  <c r="T14" i="113"/>
  <c r="E48" i="113"/>
  <c r="F9" i="113"/>
  <c r="T9" i="113"/>
  <c r="U9" i="113" s="1"/>
  <c r="P16" i="109"/>
  <c r="E34" i="114"/>
  <c r="E46" i="114"/>
  <c r="F34" i="114"/>
  <c r="R12" i="114"/>
  <c r="P18" i="109" s="1"/>
  <c r="C35" i="114"/>
  <c r="B36" i="114"/>
  <c r="E35" i="114"/>
  <c r="F9" i="114"/>
  <c r="T9" i="114"/>
  <c r="W10" i="114"/>
  <c r="S12" i="114"/>
  <c r="N15" i="114"/>
  <c r="S11" i="114"/>
  <c r="C47" i="114"/>
  <c r="B48" i="114"/>
  <c r="E47" i="114"/>
  <c r="E44" i="114"/>
  <c r="P14" i="109"/>
  <c r="E32" i="114"/>
  <c r="E20" i="114"/>
  <c r="F32" i="114"/>
  <c r="F44" i="114"/>
  <c r="F20" i="114"/>
  <c r="N11" i="114"/>
  <c r="B22" i="114"/>
  <c r="D21" i="114"/>
  <c r="S10" i="114"/>
  <c r="S15" i="114"/>
  <c r="T12" i="114"/>
  <c r="T11" i="114"/>
  <c r="S9" i="114"/>
  <c r="N10" i="114"/>
  <c r="T10" i="114"/>
  <c r="W15" i="114"/>
  <c r="W12" i="114"/>
  <c r="F46" i="114"/>
  <c r="D35" i="114"/>
  <c r="F35" i="114" s="1"/>
  <c r="W11" i="114"/>
  <c r="W9" i="114"/>
  <c r="U8" i="114"/>
  <c r="W16" i="114"/>
  <c r="Q17" i="109"/>
  <c r="E35" i="115"/>
  <c r="W14" i="115"/>
  <c r="C47" i="115"/>
  <c r="D47" i="115" s="1"/>
  <c r="F47" i="115" s="1"/>
  <c r="E47" i="115"/>
  <c r="B48" i="115"/>
  <c r="C22" i="115"/>
  <c r="N11" i="115"/>
  <c r="R12" i="115"/>
  <c r="N12" i="115"/>
  <c r="T13" i="115"/>
  <c r="S10" i="115"/>
  <c r="S13" i="115"/>
  <c r="T14" i="115"/>
  <c r="D36" i="115"/>
  <c r="T12" i="115"/>
  <c r="D46" i="115"/>
  <c r="S11" i="115"/>
  <c r="T10" i="115"/>
  <c r="S14" i="115"/>
  <c r="G32" i="115"/>
  <c r="Q36" i="109"/>
  <c r="S12" i="115"/>
  <c r="F35" i="115"/>
  <c r="R13" i="115"/>
  <c r="Q19" i="109" s="1"/>
  <c r="F9" i="115"/>
  <c r="S9" i="115"/>
  <c r="U9" i="115" s="1"/>
  <c r="N10" i="115"/>
  <c r="R10" i="115"/>
  <c r="G16" i="115"/>
  <c r="H16" i="115" s="1"/>
  <c r="I16" i="115" s="1"/>
  <c r="J16" i="115" s="1"/>
  <c r="K16" i="115" s="1"/>
  <c r="L16" i="115" s="1"/>
  <c r="M16" i="115" s="1"/>
  <c r="W16" i="115"/>
  <c r="N14" i="115"/>
  <c r="R14" i="115"/>
  <c r="Q20" i="109" s="1"/>
  <c r="B38" i="115"/>
  <c r="E37" i="115"/>
  <c r="C37" i="115"/>
  <c r="G15" i="115"/>
  <c r="H15" i="115" s="1"/>
  <c r="I15" i="115" s="1"/>
  <c r="J15" i="115" s="1"/>
  <c r="K15" i="115" s="1"/>
  <c r="L15" i="115" s="1"/>
  <c r="W15" i="115"/>
  <c r="T15" i="115"/>
  <c r="W12" i="115"/>
  <c r="W9" i="115"/>
  <c r="W10" i="115"/>
  <c r="T11" i="115"/>
  <c r="D37" i="115"/>
  <c r="F37" i="115" s="1"/>
  <c r="R16" i="109"/>
  <c r="E34" i="116"/>
  <c r="E46" i="116"/>
  <c r="U9" i="116"/>
  <c r="V8" i="116"/>
  <c r="R3" i="109"/>
  <c r="T12" i="116"/>
  <c r="F16" i="116"/>
  <c r="N10" i="116"/>
  <c r="R13" i="116"/>
  <c r="R19" i="109" s="1"/>
  <c r="W15" i="116"/>
  <c r="N15" i="116"/>
  <c r="D34" i="116"/>
  <c r="F34" i="116" s="1"/>
  <c r="B22" i="116"/>
  <c r="D21" i="116"/>
  <c r="C35" i="116"/>
  <c r="B36" i="116"/>
  <c r="T10" i="116"/>
  <c r="E44" i="116"/>
  <c r="E32" i="116"/>
  <c r="R14" i="109"/>
  <c r="E20" i="116"/>
  <c r="F32" i="116"/>
  <c r="F44" i="116"/>
  <c r="W10" i="116"/>
  <c r="F9" i="116"/>
  <c r="S9" i="116"/>
  <c r="T13" i="116"/>
  <c r="F11" i="116"/>
  <c r="C47" i="116"/>
  <c r="D47" i="116" s="1"/>
  <c r="B48" i="116"/>
  <c r="F12" i="116"/>
  <c r="G12" i="116" s="1"/>
  <c r="H12" i="116" s="1"/>
  <c r="I12" i="116" s="1"/>
  <c r="D46" i="116"/>
  <c r="F46" i="116" s="1"/>
  <c r="T15" i="116"/>
  <c r="S13" i="116"/>
  <c r="F20" i="116"/>
  <c r="W13" i="116"/>
  <c r="D35" i="116"/>
  <c r="S10" i="116"/>
  <c r="B48" i="117"/>
  <c r="C47" i="117"/>
  <c r="D47" i="117" s="1"/>
  <c r="V9" i="117"/>
  <c r="S4" i="109"/>
  <c r="D35" i="117"/>
  <c r="N10" i="117"/>
  <c r="R10" i="117"/>
  <c r="N15" i="117"/>
  <c r="R15" i="117"/>
  <c r="S21" i="109" s="1"/>
  <c r="N14" i="117"/>
  <c r="R14" i="117"/>
  <c r="S20" i="109" s="1"/>
  <c r="W10" i="117"/>
  <c r="W14" i="117"/>
  <c r="F11" i="117"/>
  <c r="G11" i="117" s="1"/>
  <c r="T11" i="117"/>
  <c r="B37" i="117"/>
  <c r="E36" i="117"/>
  <c r="C36" i="117"/>
  <c r="F13" i="117"/>
  <c r="G21" i="117"/>
  <c r="S26" i="109"/>
  <c r="C22" i="117"/>
  <c r="E22" i="117"/>
  <c r="E45" i="117"/>
  <c r="S15" i="109"/>
  <c r="E33" i="117"/>
  <c r="F33" i="117"/>
  <c r="E21" i="117"/>
  <c r="F45" i="117"/>
  <c r="F34" i="117"/>
  <c r="S10" i="117"/>
  <c r="U10" i="117" s="1"/>
  <c r="S15" i="117"/>
  <c r="T14" i="117"/>
  <c r="U14" i="109"/>
  <c r="V15" i="97" s="1"/>
  <c r="E44" i="118"/>
  <c r="E32" i="118"/>
  <c r="F44" i="118"/>
  <c r="E20" i="118"/>
  <c r="C35" i="118"/>
  <c r="D35" i="118" s="1"/>
  <c r="F35" i="118" s="1"/>
  <c r="E35" i="118"/>
  <c r="B36" i="118"/>
  <c r="W12" i="118"/>
  <c r="F20" i="118"/>
  <c r="F9" i="118"/>
  <c r="T9" i="118"/>
  <c r="E47" i="118"/>
  <c r="N15" i="118"/>
  <c r="F10" i="118"/>
  <c r="T10" i="118" s="1"/>
  <c r="S12" i="118"/>
  <c r="C21" i="118"/>
  <c r="N12" i="118"/>
  <c r="D47" i="118"/>
  <c r="F47" i="118" s="1"/>
  <c r="W14" i="118"/>
  <c r="F32" i="118"/>
  <c r="C48" i="118"/>
  <c r="D48" i="118" s="1"/>
  <c r="F48" i="118" s="1"/>
  <c r="B49" i="118"/>
  <c r="E48" i="118"/>
  <c r="F13" i="118"/>
  <c r="T12" i="118"/>
  <c r="F16" i="118"/>
  <c r="S9" i="118"/>
  <c r="S11" i="118"/>
  <c r="T14" i="118"/>
  <c r="S15" i="118"/>
  <c r="D34" i="118"/>
  <c r="U9" i="118"/>
  <c r="U3" i="109"/>
  <c r="V8" i="118"/>
  <c r="V17" i="109"/>
  <c r="W18" i="97" s="1"/>
  <c r="E47" i="119"/>
  <c r="S13" i="119"/>
  <c r="B36" i="119"/>
  <c r="C35" i="119"/>
  <c r="D35" i="119" s="1"/>
  <c r="F35" i="119" s="1"/>
  <c r="E35" i="119"/>
  <c r="B22" i="119"/>
  <c r="D21" i="119"/>
  <c r="V16" i="109"/>
  <c r="W17" i="97" s="1"/>
  <c r="E46" i="119"/>
  <c r="B49" i="119"/>
  <c r="C48" i="119"/>
  <c r="F9" i="119"/>
  <c r="T9" i="119"/>
  <c r="R14" i="119"/>
  <c r="V20" i="109" s="1"/>
  <c r="W21" i="97" s="1"/>
  <c r="N14" i="119"/>
  <c r="W13" i="119"/>
  <c r="N13" i="119"/>
  <c r="D47" i="119"/>
  <c r="F47" i="119" s="1"/>
  <c r="D48" i="119"/>
  <c r="F48" i="119" s="1"/>
  <c r="D34" i="119"/>
  <c r="F34" i="119" s="1"/>
  <c r="W9" i="119"/>
  <c r="T14" i="119"/>
  <c r="U9" i="119"/>
  <c r="F15" i="119"/>
  <c r="G15" i="119" s="1"/>
  <c r="H15" i="119" s="1"/>
  <c r="I15" i="119" s="1"/>
  <c r="J15" i="119" s="1"/>
  <c r="K15" i="119" s="1"/>
  <c r="L15" i="119" s="1"/>
  <c r="S15" i="119"/>
  <c r="F46" i="119"/>
  <c r="E34" i="119"/>
  <c r="R12" i="119"/>
  <c r="V18" i="109" s="1"/>
  <c r="W19" i="97" s="1"/>
  <c r="N12" i="119"/>
  <c r="W14" i="119"/>
  <c r="T13" i="119"/>
  <c r="E45" i="120"/>
  <c r="W15" i="109"/>
  <c r="X16" i="97" s="1"/>
  <c r="E33" i="120"/>
  <c r="F33" i="120"/>
  <c r="F45" i="120"/>
  <c r="B36" i="120"/>
  <c r="C35" i="120"/>
  <c r="W9" i="120"/>
  <c r="N9" i="120"/>
  <c r="F15" i="120"/>
  <c r="N12" i="120"/>
  <c r="R12" i="120"/>
  <c r="W18" i="109" s="1"/>
  <c r="X19" i="97" s="1"/>
  <c r="S14" i="120"/>
  <c r="T9" i="120"/>
  <c r="S16" i="120"/>
  <c r="G20" i="120"/>
  <c r="W25" i="109"/>
  <c r="X26" i="97" s="1"/>
  <c r="W49" i="109"/>
  <c r="X61" i="97" s="1"/>
  <c r="G46" i="120"/>
  <c r="F13" i="120"/>
  <c r="D47" i="120"/>
  <c r="B49" i="120"/>
  <c r="C48" i="120"/>
  <c r="D48" i="120" s="1"/>
  <c r="T14" i="120"/>
  <c r="N14" i="120"/>
  <c r="R14" i="120"/>
  <c r="W20" i="109" s="1"/>
  <c r="X21" i="97" s="1"/>
  <c r="F11" i="120"/>
  <c r="G11" i="120" s="1"/>
  <c r="H11" i="120" s="1"/>
  <c r="S11" i="120"/>
  <c r="W16" i="120"/>
  <c r="T12" i="120"/>
  <c r="T16" i="120"/>
  <c r="D34" i="120"/>
  <c r="F34" i="120" s="1"/>
  <c r="D35" i="120"/>
  <c r="R16" i="120"/>
  <c r="W22" i="109" s="1"/>
  <c r="X23" i="97" s="1"/>
  <c r="N16" i="120"/>
  <c r="E21" i="120"/>
  <c r="C21" i="120"/>
  <c r="V8" i="120"/>
  <c r="W3" i="109"/>
  <c r="T11" i="120"/>
  <c r="S9" i="120"/>
  <c r="U9" i="120" s="1"/>
  <c r="X14" i="109"/>
  <c r="Y15" i="97" s="1"/>
  <c r="E20" i="121"/>
  <c r="E32" i="121"/>
  <c r="E44" i="121"/>
  <c r="F20" i="121"/>
  <c r="F32" i="121"/>
  <c r="F44" i="121"/>
  <c r="X16" i="109"/>
  <c r="Y17" i="97" s="1"/>
  <c r="E34" i="121"/>
  <c r="E46" i="121"/>
  <c r="U8" i="121"/>
  <c r="C35" i="121"/>
  <c r="D35" i="121" s="1"/>
  <c r="B36" i="121"/>
  <c r="W10" i="121"/>
  <c r="N13" i="121"/>
  <c r="D34" i="121"/>
  <c r="F34" i="121" s="1"/>
  <c r="X37" i="109"/>
  <c r="Y49" i="97" s="1"/>
  <c r="G33" i="121"/>
  <c r="W13" i="121"/>
  <c r="N10" i="121"/>
  <c r="G45" i="121"/>
  <c r="X48" i="109"/>
  <c r="Y60" i="97" s="1"/>
  <c r="F46" i="121"/>
  <c r="F12" i="121"/>
  <c r="C47" i="121"/>
  <c r="B48" i="121"/>
  <c r="T13" i="121"/>
  <c r="F16" i="121"/>
  <c r="G16" i="121" s="1"/>
  <c r="H16" i="121" s="1"/>
  <c r="I16" i="121" s="1"/>
  <c r="J16" i="121" s="1"/>
  <c r="K16" i="121" s="1"/>
  <c r="L16" i="121" s="1"/>
  <c r="M16" i="121" s="1"/>
  <c r="T16" i="121"/>
  <c r="S16" i="121"/>
  <c r="X15" i="109"/>
  <c r="Y16" i="97" s="1"/>
  <c r="E21" i="121"/>
  <c r="E45" i="121"/>
  <c r="E33" i="121"/>
  <c r="F11" i="121"/>
  <c r="N8" i="121"/>
  <c r="S13" i="121"/>
  <c r="W16" i="121"/>
  <c r="F15" i="121"/>
  <c r="G15" i="121" s="1"/>
  <c r="H15" i="121" s="1"/>
  <c r="I15" i="121" s="1"/>
  <c r="J15" i="121" s="1"/>
  <c r="K15" i="121" s="1"/>
  <c r="L15" i="121" s="1"/>
  <c r="G21" i="121"/>
  <c r="X26" i="109"/>
  <c r="Y27" i="97" s="1"/>
  <c r="E22" i="121"/>
  <c r="C22" i="121"/>
  <c r="Y17" i="109"/>
  <c r="Z18" i="97" s="1"/>
  <c r="E47" i="122"/>
  <c r="V8" i="122"/>
  <c r="Y3" i="109"/>
  <c r="S9" i="122"/>
  <c r="U9" i="122" s="1"/>
  <c r="T9" i="122"/>
  <c r="F14" i="122"/>
  <c r="T12" i="122"/>
  <c r="C35" i="122"/>
  <c r="B36" i="122"/>
  <c r="E35" i="122"/>
  <c r="N11" i="122"/>
  <c r="R8" i="122"/>
  <c r="C48" i="122"/>
  <c r="B49" i="122"/>
  <c r="W9" i="122"/>
  <c r="S11" i="122"/>
  <c r="Y16" i="109"/>
  <c r="Z17" i="97" s="1"/>
  <c r="E46" i="122"/>
  <c r="B22" i="122"/>
  <c r="D21" i="122"/>
  <c r="W12" i="122"/>
  <c r="F15" i="122"/>
  <c r="T10" i="122"/>
  <c r="F16" i="122"/>
  <c r="G34" i="122"/>
  <c r="Y38" i="109"/>
  <c r="Z50" i="97" s="1"/>
  <c r="W11" i="122"/>
  <c r="R12" i="122"/>
  <c r="Y18" i="109" s="1"/>
  <c r="Z19" i="97" s="1"/>
  <c r="F46" i="122"/>
  <c r="D47" i="122"/>
  <c r="F47" i="122" s="1"/>
  <c r="R9" i="122"/>
  <c r="F33" i="122" s="1"/>
  <c r="S10" i="122"/>
  <c r="F13" i="122"/>
  <c r="G13" i="122" s="1"/>
  <c r="H13" i="122" s="1"/>
  <c r="I13" i="122" s="1"/>
  <c r="J13" i="122" s="1"/>
  <c r="W13" i="122" s="1"/>
  <c r="T13" i="122"/>
  <c r="S13" i="122"/>
  <c r="D48" i="122"/>
  <c r="T11" i="122"/>
  <c r="Z3" i="109"/>
  <c r="V8" i="123"/>
  <c r="Z14" i="109"/>
  <c r="AA15" i="97" s="1"/>
  <c r="E44" i="123"/>
  <c r="E32" i="123"/>
  <c r="E20" i="123"/>
  <c r="F44" i="123"/>
  <c r="F20" i="123"/>
  <c r="F32" i="123"/>
  <c r="W12" i="123"/>
  <c r="Z16" i="109"/>
  <c r="AA17" i="97" s="1"/>
  <c r="E34" i="123"/>
  <c r="E46" i="123"/>
  <c r="B37" i="123"/>
  <c r="C36" i="123"/>
  <c r="R13" i="123"/>
  <c r="Z19" i="109" s="1"/>
  <c r="AA20" i="97" s="1"/>
  <c r="N15" i="123"/>
  <c r="F16" i="123"/>
  <c r="W10" i="123"/>
  <c r="B22" i="123"/>
  <c r="D21" i="123"/>
  <c r="N10" i="123"/>
  <c r="S13" i="123"/>
  <c r="F11" i="123"/>
  <c r="F12" i="123"/>
  <c r="G12" i="123" s="1"/>
  <c r="H12" i="123" s="1"/>
  <c r="I12" i="123" s="1"/>
  <c r="N8" i="123"/>
  <c r="D36" i="123"/>
  <c r="F14" i="123"/>
  <c r="F46" i="123"/>
  <c r="F34" i="123"/>
  <c r="F9" i="123"/>
  <c r="S9" i="123"/>
  <c r="U9" i="123" s="1"/>
  <c r="T10" i="123"/>
  <c r="W15" i="123"/>
  <c r="B48" i="123"/>
  <c r="C47" i="123"/>
  <c r="V9" i="124"/>
  <c r="AA4" i="109"/>
  <c r="AA14" i="109"/>
  <c r="AB15" i="97" s="1"/>
  <c r="E44" i="124"/>
  <c r="E32" i="124"/>
  <c r="E20" i="124"/>
  <c r="F32" i="124"/>
  <c r="F44" i="124"/>
  <c r="F20" i="124"/>
  <c r="AA15" i="109"/>
  <c r="AB16" i="97" s="1"/>
  <c r="E45" i="124"/>
  <c r="F45" i="124"/>
  <c r="E33" i="124"/>
  <c r="E21" i="124"/>
  <c r="F33" i="124"/>
  <c r="B22" i="124"/>
  <c r="D21" i="124"/>
  <c r="F21" i="124" s="1"/>
  <c r="C35" i="124"/>
  <c r="B36" i="124"/>
  <c r="F10" i="124"/>
  <c r="N8" i="124"/>
  <c r="W11" i="124"/>
  <c r="F15" i="124"/>
  <c r="S12" i="124"/>
  <c r="R11" i="124"/>
  <c r="E48" i="124"/>
  <c r="C48" i="124"/>
  <c r="B49" i="124"/>
  <c r="W13" i="124"/>
  <c r="AB4" i="97"/>
  <c r="F14" i="124"/>
  <c r="T13" i="124"/>
  <c r="L15" i="95"/>
  <c r="E45" i="89"/>
  <c r="E33" i="89"/>
  <c r="E21" i="89"/>
  <c r="F16" i="89"/>
  <c r="D34" i="89"/>
  <c r="F34" i="89" s="1"/>
  <c r="F33" i="89"/>
  <c r="W9" i="89"/>
  <c r="F46" i="89"/>
  <c r="S10" i="89"/>
  <c r="E46" i="89"/>
  <c r="N9" i="89"/>
  <c r="B22" i="89"/>
  <c r="D21" i="89"/>
  <c r="F21" i="89" s="1"/>
  <c r="L14" i="95"/>
  <c r="E32" i="89"/>
  <c r="E44" i="89"/>
  <c r="E20" i="89"/>
  <c r="F32" i="89"/>
  <c r="F44" i="89"/>
  <c r="S9" i="89"/>
  <c r="U9" i="89" s="1"/>
  <c r="E34" i="89"/>
  <c r="C47" i="89"/>
  <c r="B48" i="89"/>
  <c r="E47" i="89"/>
  <c r="F12" i="89"/>
  <c r="G12" i="89" s="1"/>
  <c r="H12" i="89" s="1"/>
  <c r="I12" i="89" s="1"/>
  <c r="T15" i="89"/>
  <c r="F20" i="89"/>
  <c r="T9" i="89"/>
  <c r="E35" i="89"/>
  <c r="C35" i="89"/>
  <c r="B36" i="89"/>
  <c r="F45" i="89"/>
  <c r="T13" i="89"/>
  <c r="W10" i="89"/>
  <c r="W12" i="89"/>
  <c r="B48" i="125"/>
  <c r="C47" i="125"/>
  <c r="E47" i="125"/>
  <c r="F9" i="125"/>
  <c r="S9" i="125"/>
  <c r="B37" i="125"/>
  <c r="C36" i="125"/>
  <c r="D36" i="125" s="1"/>
  <c r="F36" i="125" s="1"/>
  <c r="E36" i="125"/>
  <c r="W16" i="125"/>
  <c r="R8" i="125"/>
  <c r="F15" i="125"/>
  <c r="D35" i="125"/>
  <c r="F35" i="125" s="1"/>
  <c r="N16" i="125"/>
  <c r="F10" i="125"/>
  <c r="T10" i="125"/>
  <c r="C22" i="125"/>
  <c r="N8" i="125"/>
  <c r="W9" i="125"/>
  <c r="W14" i="125"/>
  <c r="T16" i="125"/>
  <c r="T9" i="125"/>
  <c r="T11" i="125"/>
  <c r="S16" i="125"/>
  <c r="E35" i="125"/>
  <c r="U9" i="126"/>
  <c r="V8" i="126"/>
  <c r="N3" i="95"/>
  <c r="G45" i="126"/>
  <c r="N48" i="95"/>
  <c r="E32" i="126"/>
  <c r="E20" i="126"/>
  <c r="N14" i="95"/>
  <c r="E44" i="126"/>
  <c r="F44" i="126"/>
  <c r="F20" i="126"/>
  <c r="F32" i="126"/>
  <c r="G21" i="126"/>
  <c r="N26" i="95"/>
  <c r="G33" i="126"/>
  <c r="N37" i="95"/>
  <c r="F13" i="126"/>
  <c r="B48" i="126"/>
  <c r="C47" i="126"/>
  <c r="E47" i="126"/>
  <c r="D35" i="126"/>
  <c r="F35" i="126" s="1"/>
  <c r="N16" i="95"/>
  <c r="E34" i="126"/>
  <c r="F16" i="126"/>
  <c r="D46" i="126"/>
  <c r="F46" i="126" s="1"/>
  <c r="N15" i="95"/>
  <c r="E33" i="126"/>
  <c r="E21" i="126"/>
  <c r="E45" i="126"/>
  <c r="E46" i="126"/>
  <c r="D47" i="126"/>
  <c r="F47" i="126" s="1"/>
  <c r="F14" i="126"/>
  <c r="C22" i="126"/>
  <c r="E22" i="126"/>
  <c r="B37" i="126"/>
  <c r="E36" i="126"/>
  <c r="C36" i="126"/>
  <c r="F34" i="126"/>
  <c r="F9" i="127"/>
  <c r="S9" i="127"/>
  <c r="T9" i="127"/>
  <c r="T14" i="127"/>
  <c r="O25" i="95"/>
  <c r="O58" i="95" s="1"/>
  <c r="G20" i="127"/>
  <c r="F15" i="127"/>
  <c r="B48" i="127"/>
  <c r="C47" i="127"/>
  <c r="D35" i="127"/>
  <c r="F35" i="127" s="1"/>
  <c r="F13" i="127"/>
  <c r="W9" i="127"/>
  <c r="N10" i="127"/>
  <c r="R10" i="127"/>
  <c r="S14" i="127"/>
  <c r="R11" i="127"/>
  <c r="F34" i="127"/>
  <c r="W14" i="127"/>
  <c r="W11" i="127"/>
  <c r="F46" i="127"/>
  <c r="C22" i="127"/>
  <c r="E22" i="127"/>
  <c r="R14" i="127"/>
  <c r="O20" i="95" s="1"/>
  <c r="N14" i="127"/>
  <c r="B37" i="127"/>
  <c r="C36" i="127"/>
  <c r="E36" i="127"/>
  <c r="S11" i="127"/>
  <c r="P39" i="95"/>
  <c r="G35" i="128"/>
  <c r="U9" i="128"/>
  <c r="V8" i="128"/>
  <c r="P3" i="95"/>
  <c r="E32" i="128"/>
  <c r="P14" i="95"/>
  <c r="E44" i="128"/>
  <c r="E20" i="128"/>
  <c r="F20" i="128"/>
  <c r="F32" i="128"/>
  <c r="F44" i="128"/>
  <c r="D47" i="128"/>
  <c r="F47" i="128" s="1"/>
  <c r="W8" i="128"/>
  <c r="P15" i="95"/>
  <c r="E33" i="128"/>
  <c r="E45" i="128"/>
  <c r="E21" i="128"/>
  <c r="F21" i="128"/>
  <c r="F33" i="128"/>
  <c r="F14" i="128"/>
  <c r="G14" i="128" s="1"/>
  <c r="H14" i="128" s="1"/>
  <c r="I14" i="128" s="1"/>
  <c r="J14" i="128" s="1"/>
  <c r="K14" i="128" s="1"/>
  <c r="S14" i="128"/>
  <c r="G46" i="128"/>
  <c r="P49" i="95"/>
  <c r="B38" i="128"/>
  <c r="C37" i="128"/>
  <c r="F16" i="128"/>
  <c r="T14" i="128"/>
  <c r="F13" i="128"/>
  <c r="N8" i="128"/>
  <c r="W11" i="128"/>
  <c r="F12" i="128"/>
  <c r="G12" i="128" s="1"/>
  <c r="H12" i="128" s="1"/>
  <c r="I12" i="128" s="1"/>
  <c r="T12" i="128"/>
  <c r="B25" i="128"/>
  <c r="D24" i="128"/>
  <c r="W12" i="128"/>
  <c r="B49" i="128"/>
  <c r="C48" i="128"/>
  <c r="W14" i="128"/>
  <c r="P17" i="95"/>
  <c r="E23" i="128"/>
  <c r="F23" i="128"/>
  <c r="E35" i="128"/>
  <c r="F45" i="128"/>
  <c r="P16" i="95"/>
  <c r="E22" i="128"/>
  <c r="E34" i="128"/>
  <c r="E46" i="128"/>
  <c r="F22" i="128"/>
  <c r="F34" i="128"/>
  <c r="U10" i="129"/>
  <c r="V9" i="129"/>
  <c r="Q4" i="95"/>
  <c r="W12" i="129"/>
  <c r="F21" i="129"/>
  <c r="C22" i="129"/>
  <c r="E22" i="129"/>
  <c r="S14" i="129"/>
  <c r="G32" i="129"/>
  <c r="Q36" i="95"/>
  <c r="F13" i="129"/>
  <c r="Q16" i="95"/>
  <c r="E34" i="129"/>
  <c r="F45" i="129"/>
  <c r="G34" i="129"/>
  <c r="Q38" i="95"/>
  <c r="R12" i="129"/>
  <c r="Q18" i="95" s="1"/>
  <c r="N12" i="129"/>
  <c r="C36" i="129"/>
  <c r="E36" i="129"/>
  <c r="B37" i="129"/>
  <c r="Q15" i="95"/>
  <c r="E33" i="129"/>
  <c r="E45" i="129"/>
  <c r="E21" i="129"/>
  <c r="F33" i="129"/>
  <c r="R14" i="129"/>
  <c r="Q20" i="95" s="1"/>
  <c r="N14" i="129"/>
  <c r="T12" i="129"/>
  <c r="C47" i="129"/>
  <c r="D47" i="129" s="1"/>
  <c r="B48" i="129"/>
  <c r="W14" i="129"/>
  <c r="F11" i="129"/>
  <c r="G11" i="129" s="1"/>
  <c r="H11" i="129" s="1"/>
  <c r="D46" i="129"/>
  <c r="F46" i="129" s="1"/>
  <c r="S12" i="129"/>
  <c r="Q25" i="95"/>
  <c r="Q58" i="95" s="1"/>
  <c r="G20" i="129"/>
  <c r="T14" i="129"/>
  <c r="F16" i="129"/>
  <c r="G15" i="129"/>
  <c r="B36" i="130"/>
  <c r="C35" i="130"/>
  <c r="D35" i="130" s="1"/>
  <c r="B22" i="130"/>
  <c r="D21" i="130"/>
  <c r="S14" i="130"/>
  <c r="R11" i="130"/>
  <c r="F15" i="130"/>
  <c r="R9" i="130"/>
  <c r="S11" i="130"/>
  <c r="R8" i="130"/>
  <c r="W16" i="130"/>
  <c r="F10" i="130"/>
  <c r="G10" i="130" s="1"/>
  <c r="R12" i="130"/>
  <c r="S9" i="130"/>
  <c r="U9" i="130" s="1"/>
  <c r="T11" i="130"/>
  <c r="T9" i="130"/>
  <c r="R3" i="95"/>
  <c r="V8" i="130"/>
  <c r="T12" i="130"/>
  <c r="W10" i="130"/>
  <c r="W9" i="130"/>
  <c r="B49" i="130"/>
  <c r="C48" i="130"/>
  <c r="E48" i="130"/>
  <c r="W11" i="130"/>
  <c r="D47" i="130"/>
  <c r="F47" i="130" s="1"/>
  <c r="S16" i="130"/>
  <c r="T14" i="130"/>
  <c r="G47" i="131"/>
  <c r="S50" i="95"/>
  <c r="B50" i="131"/>
  <c r="C49" i="131"/>
  <c r="E49" i="131"/>
  <c r="F15" i="131"/>
  <c r="G15" i="131" s="1"/>
  <c r="H15" i="131" s="1"/>
  <c r="I15" i="131" s="1"/>
  <c r="J15" i="131" s="1"/>
  <c r="K15" i="131" s="1"/>
  <c r="L15" i="131" s="1"/>
  <c r="T15" i="131"/>
  <c r="B37" i="131"/>
  <c r="C36" i="131"/>
  <c r="W13" i="131"/>
  <c r="S17" i="95"/>
  <c r="E47" i="131"/>
  <c r="N16" i="131"/>
  <c r="R16" i="131"/>
  <c r="S22" i="95" s="1"/>
  <c r="S13" i="131"/>
  <c r="F9" i="131"/>
  <c r="T9" i="131"/>
  <c r="U9" i="131" s="1"/>
  <c r="S16" i="131"/>
  <c r="N13" i="131"/>
  <c r="E35" i="131"/>
  <c r="T13" i="131"/>
  <c r="N12" i="131"/>
  <c r="R12" i="131"/>
  <c r="E36" i="131" s="1"/>
  <c r="N10" i="131"/>
  <c r="R10" i="131"/>
  <c r="E22" i="131" s="1"/>
  <c r="T16" i="131"/>
  <c r="C22" i="131"/>
  <c r="D35" i="131"/>
  <c r="F35" i="131" s="1"/>
  <c r="E32" i="132"/>
  <c r="U14" i="95"/>
  <c r="E44" i="132"/>
  <c r="F44" i="132"/>
  <c r="E20" i="132"/>
  <c r="F32" i="132"/>
  <c r="U16" i="95"/>
  <c r="E34" i="132"/>
  <c r="E46" i="132"/>
  <c r="U17" i="95"/>
  <c r="E35" i="132"/>
  <c r="V8" i="132"/>
  <c r="U3" i="95"/>
  <c r="F34" i="132"/>
  <c r="N11" i="132"/>
  <c r="T15" i="132"/>
  <c r="F20" i="132"/>
  <c r="D46" i="132"/>
  <c r="F46" i="132" s="1"/>
  <c r="N10" i="132"/>
  <c r="F9" i="132"/>
  <c r="S9" i="132"/>
  <c r="B37" i="132"/>
  <c r="C36" i="132"/>
  <c r="N13" i="132"/>
  <c r="T9" i="132"/>
  <c r="U9" i="132" s="1"/>
  <c r="F12" i="132"/>
  <c r="W15" i="132"/>
  <c r="W16" i="132"/>
  <c r="W11" i="132"/>
  <c r="W9" i="132"/>
  <c r="T11" i="132"/>
  <c r="B48" i="132"/>
  <c r="C47" i="132"/>
  <c r="E47" i="132"/>
  <c r="C21" i="132"/>
  <c r="F14" i="132"/>
  <c r="D35" i="132"/>
  <c r="F35" i="132" s="1"/>
  <c r="T16" i="132"/>
  <c r="V15" i="95"/>
  <c r="E33" i="133"/>
  <c r="E21" i="133"/>
  <c r="E45" i="133"/>
  <c r="F33" i="133"/>
  <c r="U9" i="133"/>
  <c r="V8" i="133"/>
  <c r="V3" i="95"/>
  <c r="V16" i="95"/>
  <c r="E34" i="133"/>
  <c r="D35" i="133"/>
  <c r="F35" i="133" s="1"/>
  <c r="E46" i="133"/>
  <c r="S11" i="133"/>
  <c r="E44" i="133"/>
  <c r="V14" i="95"/>
  <c r="E20" i="133"/>
  <c r="E32" i="133"/>
  <c r="F20" i="133"/>
  <c r="F44" i="133"/>
  <c r="F34" i="133"/>
  <c r="C22" i="133"/>
  <c r="E22" i="133"/>
  <c r="D46" i="133"/>
  <c r="F46" i="133" s="1"/>
  <c r="T14" i="133"/>
  <c r="S13" i="133"/>
  <c r="F15" i="133"/>
  <c r="G15" i="133" s="1"/>
  <c r="H15" i="133" s="1"/>
  <c r="I15" i="133" s="1"/>
  <c r="J15" i="133" s="1"/>
  <c r="K15" i="133" s="1"/>
  <c r="L15" i="133" s="1"/>
  <c r="F12" i="133"/>
  <c r="G12" i="133" s="1"/>
  <c r="H12" i="133" s="1"/>
  <c r="I12" i="133" s="1"/>
  <c r="S12" i="133"/>
  <c r="T12" i="133"/>
  <c r="B48" i="133"/>
  <c r="E47" i="133"/>
  <c r="C47" i="133"/>
  <c r="N13" i="133"/>
  <c r="T11" i="133"/>
  <c r="S9" i="133"/>
  <c r="B37" i="133"/>
  <c r="C36" i="133"/>
  <c r="G32" i="133"/>
  <c r="V36" i="95"/>
  <c r="E35" i="133"/>
  <c r="W11" i="133"/>
  <c r="F21" i="133"/>
  <c r="F45" i="133"/>
  <c r="W14" i="133"/>
  <c r="G20" i="134"/>
  <c r="W25" i="95"/>
  <c r="U9" i="134"/>
  <c r="W3" i="95"/>
  <c r="V8" i="134"/>
  <c r="S10" i="134"/>
  <c r="F11" i="134"/>
  <c r="G11" i="134" s="1"/>
  <c r="H11" i="134" s="1"/>
  <c r="C35" i="134"/>
  <c r="B36" i="134"/>
  <c r="F15" i="134"/>
  <c r="T10" i="134"/>
  <c r="W10" i="134"/>
  <c r="F46" i="134"/>
  <c r="F13" i="134"/>
  <c r="T12" i="134"/>
  <c r="W16" i="95"/>
  <c r="E46" i="134"/>
  <c r="G33" i="134"/>
  <c r="W37" i="95"/>
  <c r="E32" i="134"/>
  <c r="W14" i="95"/>
  <c r="E44" i="134"/>
  <c r="E20" i="134"/>
  <c r="F44" i="134"/>
  <c r="F32" i="134"/>
  <c r="C48" i="134"/>
  <c r="B49" i="134"/>
  <c r="E48" i="134"/>
  <c r="B22" i="134"/>
  <c r="D21" i="134"/>
  <c r="F21" i="134" s="1"/>
  <c r="S11" i="134"/>
  <c r="F34" i="134"/>
  <c r="E45" i="134"/>
  <c r="W15" i="95"/>
  <c r="E33" i="134"/>
  <c r="F45" i="134"/>
  <c r="W11" i="134"/>
  <c r="E34" i="134"/>
  <c r="S12" i="134"/>
  <c r="E21" i="134"/>
  <c r="W12" i="134"/>
  <c r="T16" i="134"/>
  <c r="V8" i="135"/>
  <c r="X3" i="95"/>
  <c r="F9" i="135"/>
  <c r="T9" i="135"/>
  <c r="F11" i="135"/>
  <c r="F16" i="135"/>
  <c r="S12" i="135"/>
  <c r="T12" i="135"/>
  <c r="B22" i="135"/>
  <c r="D21" i="135"/>
  <c r="F14" i="135"/>
  <c r="D35" i="135"/>
  <c r="B48" i="135"/>
  <c r="C47" i="135"/>
  <c r="F15" i="135"/>
  <c r="F10" i="135"/>
  <c r="S10" i="135" s="1"/>
  <c r="S9" i="135"/>
  <c r="U9" i="135" s="1"/>
  <c r="E44" i="135"/>
  <c r="E32" i="135"/>
  <c r="X14" i="95"/>
  <c r="E20" i="135"/>
  <c r="F44" i="135"/>
  <c r="F32" i="135"/>
  <c r="B37" i="135"/>
  <c r="C36" i="135"/>
  <c r="D36" i="135" s="1"/>
  <c r="F36" i="135" s="1"/>
  <c r="E36" i="135"/>
  <c r="F13" i="135"/>
  <c r="F20" i="135"/>
  <c r="W9" i="135"/>
  <c r="T10" i="135"/>
  <c r="G20" i="136"/>
  <c r="Y25" i="95"/>
  <c r="Y16" i="95"/>
  <c r="E46" i="136"/>
  <c r="E34" i="136"/>
  <c r="F16" i="136"/>
  <c r="F9" i="136"/>
  <c r="S9" i="136"/>
  <c r="D34" i="136"/>
  <c r="F34" i="136" s="1"/>
  <c r="F14" i="136"/>
  <c r="C35" i="136"/>
  <c r="B36" i="136"/>
  <c r="F11" i="136"/>
  <c r="F12" i="136"/>
  <c r="G12" i="136" s="1"/>
  <c r="H12" i="136" s="1"/>
  <c r="I12" i="136" s="1"/>
  <c r="T12" i="136"/>
  <c r="F46" i="136"/>
  <c r="F15" i="136"/>
  <c r="U9" i="136"/>
  <c r="V8" i="136"/>
  <c r="Y3" i="95"/>
  <c r="Y58" i="95" s="1"/>
  <c r="E44" i="136"/>
  <c r="Y14" i="95"/>
  <c r="E32" i="136"/>
  <c r="E20" i="136"/>
  <c r="F44" i="136"/>
  <c r="F32" i="136"/>
  <c r="B22" i="136"/>
  <c r="D21" i="136"/>
  <c r="D35" i="136"/>
  <c r="R13" i="136"/>
  <c r="Y19" i="95" s="1"/>
  <c r="C48" i="136"/>
  <c r="B49" i="136"/>
  <c r="W9" i="136"/>
  <c r="W10" i="136"/>
  <c r="F15" i="137"/>
  <c r="F12" i="137"/>
  <c r="B38" i="137"/>
  <c r="E37" i="137"/>
  <c r="C37" i="137"/>
  <c r="F14" i="137"/>
  <c r="F10" i="137"/>
  <c r="S10" i="137"/>
  <c r="E9" i="137"/>
  <c r="F9" i="137" s="1"/>
  <c r="F11" i="137"/>
  <c r="G11" i="137" s="1"/>
  <c r="H11" i="137" s="1"/>
  <c r="E43" i="137"/>
  <c r="F19" i="137"/>
  <c r="G19" i="137" s="1"/>
  <c r="E19" i="137"/>
  <c r="E31" i="137"/>
  <c r="F43" i="137"/>
  <c r="G43" i="137" s="1"/>
  <c r="F31" i="137"/>
  <c r="G31" i="137" s="1"/>
  <c r="F16" i="137"/>
  <c r="B24" i="137"/>
  <c r="D23" i="137"/>
  <c r="B49" i="137"/>
  <c r="C48" i="137"/>
  <c r="E8" i="137"/>
  <c r="N8" i="137" s="1"/>
  <c r="S8" i="137"/>
  <c r="U8" i="137" s="1"/>
  <c r="AA17" i="95"/>
  <c r="E47" i="138"/>
  <c r="AA3" i="95"/>
  <c r="E44" i="138"/>
  <c r="AA14" i="95"/>
  <c r="E32" i="138"/>
  <c r="E20" i="138"/>
  <c r="F32" i="138"/>
  <c r="F44" i="138"/>
  <c r="F20" i="138"/>
  <c r="B22" i="138"/>
  <c r="D21" i="138"/>
  <c r="W8" i="138"/>
  <c r="V8" i="138" s="1"/>
  <c r="F34" i="138"/>
  <c r="F12" i="138"/>
  <c r="B36" i="138"/>
  <c r="E35" i="138"/>
  <c r="C35" i="138"/>
  <c r="T16" i="138"/>
  <c r="F14" i="138"/>
  <c r="R10" i="138"/>
  <c r="N8" i="138"/>
  <c r="S13" i="138"/>
  <c r="W16" i="138"/>
  <c r="N11" i="138"/>
  <c r="F15" i="138"/>
  <c r="F9" i="138"/>
  <c r="T9" i="138"/>
  <c r="U9" i="138" s="1"/>
  <c r="D47" i="138"/>
  <c r="F47" i="138" s="1"/>
  <c r="T11" i="138"/>
  <c r="S11" i="138"/>
  <c r="F46" i="138"/>
  <c r="T10" i="138"/>
  <c r="B49" i="138"/>
  <c r="C48" i="138"/>
  <c r="D48" i="138" s="1"/>
  <c r="C36" i="80" l="1"/>
  <c r="D36" i="80" s="1"/>
  <c r="F36" i="80" s="1"/>
  <c r="B40" i="95" s="1"/>
  <c r="B52" i="97" s="1"/>
  <c r="E36" i="80"/>
  <c r="B37" i="80"/>
  <c r="U11" i="80"/>
  <c r="V10" i="80"/>
  <c r="B5" i="95"/>
  <c r="G34" i="80"/>
  <c r="B38" i="95"/>
  <c r="B50" i="97" s="1"/>
  <c r="C48" i="80"/>
  <c r="B49" i="80"/>
  <c r="E48" i="80"/>
  <c r="G45" i="80"/>
  <c r="B48" i="95"/>
  <c r="B60" i="97" s="1"/>
  <c r="G33" i="80"/>
  <c r="B37" i="95"/>
  <c r="B49" i="97" s="1"/>
  <c r="V9" i="80"/>
  <c r="B4" i="95"/>
  <c r="B17" i="95"/>
  <c r="B18" i="97" s="1"/>
  <c r="E35" i="80"/>
  <c r="G32" i="80"/>
  <c r="B36" i="95"/>
  <c r="B48" i="97" s="1"/>
  <c r="B4" i="97"/>
  <c r="G35" i="80"/>
  <c r="B39" i="95"/>
  <c r="B51" i="97" s="1"/>
  <c r="G46" i="80"/>
  <c r="B49" i="95"/>
  <c r="B61" i="97" s="1"/>
  <c r="G15" i="80"/>
  <c r="H15" i="80" s="1"/>
  <c r="I15" i="80" s="1"/>
  <c r="J15" i="80" s="1"/>
  <c r="K15" i="80" s="1"/>
  <c r="L15" i="80" s="1"/>
  <c r="G20" i="80"/>
  <c r="B25" i="95"/>
  <c r="B26" i="97" s="1"/>
  <c r="B23" i="80"/>
  <c r="D22" i="80"/>
  <c r="F22" i="80" s="1"/>
  <c r="D47" i="80"/>
  <c r="F47" i="80" s="1"/>
  <c r="G36" i="80"/>
  <c r="E47" i="80"/>
  <c r="B47" i="95"/>
  <c r="B59" i="97" s="1"/>
  <c r="G44" i="80"/>
  <c r="B26" i="95"/>
  <c r="B27" i="97" s="1"/>
  <c r="G21" i="80"/>
  <c r="W16" i="87"/>
  <c r="V8" i="87"/>
  <c r="C3" i="95"/>
  <c r="F11" i="87"/>
  <c r="C48" i="87"/>
  <c r="D48" i="87" s="1"/>
  <c r="F48" i="87" s="1"/>
  <c r="B49" i="87"/>
  <c r="E48" i="87"/>
  <c r="G13" i="87"/>
  <c r="W15" i="87"/>
  <c r="N10" i="87"/>
  <c r="R10" i="87"/>
  <c r="S16" i="87"/>
  <c r="T10" i="87"/>
  <c r="T15" i="87"/>
  <c r="T16" i="87"/>
  <c r="C37" i="87"/>
  <c r="D37" i="87" s="1"/>
  <c r="B38" i="87"/>
  <c r="S10" i="87"/>
  <c r="R16" i="87"/>
  <c r="C22" i="95" s="1"/>
  <c r="C23" i="97" s="1"/>
  <c r="N16" i="87"/>
  <c r="F9" i="87"/>
  <c r="T9" i="87"/>
  <c r="S9" i="87"/>
  <c r="U9" i="87" s="1"/>
  <c r="D36" i="87"/>
  <c r="F36" i="87" s="1"/>
  <c r="C14" i="95"/>
  <c r="C15" i="97" s="1"/>
  <c r="E32" i="87"/>
  <c r="E20" i="87"/>
  <c r="E44" i="87"/>
  <c r="F32" i="87"/>
  <c r="F44" i="87"/>
  <c r="F20" i="87"/>
  <c r="G14" i="87"/>
  <c r="H14" i="87" s="1"/>
  <c r="I14" i="87" s="1"/>
  <c r="J14" i="87" s="1"/>
  <c r="K14" i="87" s="1"/>
  <c r="W14" i="87"/>
  <c r="B23" i="87"/>
  <c r="D22" i="87"/>
  <c r="F22" i="87" s="1"/>
  <c r="E32" i="88"/>
  <c r="D14" i="95"/>
  <c r="D15" i="97" s="1"/>
  <c r="E44" i="88"/>
  <c r="F44" i="88"/>
  <c r="E20" i="88"/>
  <c r="F20" i="88"/>
  <c r="F32" i="88"/>
  <c r="G48" i="88"/>
  <c r="D51" i="95"/>
  <c r="D63" i="97" s="1"/>
  <c r="D4" i="97"/>
  <c r="B39" i="88"/>
  <c r="C38" i="88"/>
  <c r="D38" i="88" s="1"/>
  <c r="N8" i="88"/>
  <c r="S12" i="88"/>
  <c r="F11" i="88"/>
  <c r="T12" i="88"/>
  <c r="C50" i="88"/>
  <c r="B51" i="88"/>
  <c r="F13" i="88"/>
  <c r="G13" i="88" s="1"/>
  <c r="H13" i="88" s="1"/>
  <c r="I13" i="88" s="1"/>
  <c r="J13" i="88" s="1"/>
  <c r="F10" i="88"/>
  <c r="G10" i="88" s="1"/>
  <c r="W8" i="88"/>
  <c r="V8" i="88" s="1"/>
  <c r="F15" i="88"/>
  <c r="F9" i="88"/>
  <c r="S9" i="88"/>
  <c r="U9" i="88" s="1"/>
  <c r="C22" i="88"/>
  <c r="W16" i="88"/>
  <c r="F14" i="88"/>
  <c r="N16" i="88"/>
  <c r="W12" i="88"/>
  <c r="D18" i="95"/>
  <c r="D19" i="97" s="1"/>
  <c r="E36" i="88"/>
  <c r="E48" i="88"/>
  <c r="F36" i="88"/>
  <c r="T13" i="88"/>
  <c r="N14" i="90"/>
  <c r="R14" i="90"/>
  <c r="E20" i="95" s="1"/>
  <c r="E21" i="97" s="1"/>
  <c r="B22" i="90"/>
  <c r="D21" i="90"/>
  <c r="F16" i="90"/>
  <c r="G20" i="90"/>
  <c r="E25" i="95"/>
  <c r="E26" i="97" s="1"/>
  <c r="E44" i="90"/>
  <c r="E14" i="95"/>
  <c r="E15" i="97" s="1"/>
  <c r="E32" i="90"/>
  <c r="F44" i="90"/>
  <c r="E20" i="90"/>
  <c r="F32" i="90"/>
  <c r="F12" i="90"/>
  <c r="G12" i="90" s="1"/>
  <c r="H12" i="90" s="1"/>
  <c r="I12" i="90" s="1"/>
  <c r="C36" i="90"/>
  <c r="B37" i="90"/>
  <c r="V8" i="90"/>
  <c r="E3" i="95"/>
  <c r="F9" i="90"/>
  <c r="T9" i="90"/>
  <c r="U9" i="90" s="1"/>
  <c r="F15" i="90"/>
  <c r="C49" i="90"/>
  <c r="B50" i="90"/>
  <c r="W12" i="90"/>
  <c r="D36" i="90"/>
  <c r="D35" i="90"/>
  <c r="F13" i="90"/>
  <c r="G34" i="90"/>
  <c r="E38" i="95"/>
  <c r="E50" i="97" s="1"/>
  <c r="S14" i="90"/>
  <c r="F11" i="90"/>
  <c r="G10" i="91"/>
  <c r="W10" i="91"/>
  <c r="F4" i="97"/>
  <c r="B22" i="91"/>
  <c r="D21" i="91"/>
  <c r="F21" i="91" s="1"/>
  <c r="G15" i="91"/>
  <c r="G44" i="91"/>
  <c r="F47" i="95"/>
  <c r="F59" i="97" s="1"/>
  <c r="G47" i="91"/>
  <c r="F50" i="95"/>
  <c r="F62" i="97" s="1"/>
  <c r="V9" i="91"/>
  <c r="F4" i="95"/>
  <c r="C49" i="91"/>
  <c r="B50" i="91"/>
  <c r="E49" i="91"/>
  <c r="S14" i="91"/>
  <c r="D48" i="91"/>
  <c r="F36" i="95"/>
  <c r="F48" i="97" s="1"/>
  <c r="G32" i="91"/>
  <c r="C36" i="91"/>
  <c r="B37" i="91"/>
  <c r="T10" i="91"/>
  <c r="R14" i="91"/>
  <c r="F20" i="95" s="1"/>
  <c r="F21" i="97" s="1"/>
  <c r="N14" i="91"/>
  <c r="D35" i="91"/>
  <c r="F35" i="91" s="1"/>
  <c r="G12" i="91"/>
  <c r="G20" i="91"/>
  <c r="F25" i="95"/>
  <c r="F26" i="97" s="1"/>
  <c r="S10" i="91"/>
  <c r="U10" i="91" s="1"/>
  <c r="D47" i="92"/>
  <c r="C48" i="92"/>
  <c r="D48" i="92" s="1"/>
  <c r="B49" i="92"/>
  <c r="G16" i="95"/>
  <c r="G17" i="97" s="1"/>
  <c r="E46" i="92"/>
  <c r="E34" i="92"/>
  <c r="F46" i="92"/>
  <c r="G14" i="92"/>
  <c r="H14" i="92" s="1"/>
  <c r="I14" i="92" s="1"/>
  <c r="J14" i="92" s="1"/>
  <c r="K14" i="92" s="1"/>
  <c r="W14" i="92"/>
  <c r="W16" i="92"/>
  <c r="G4" i="97"/>
  <c r="B22" i="92"/>
  <c r="D21" i="92"/>
  <c r="F21" i="92" s="1"/>
  <c r="G12" i="92"/>
  <c r="H12" i="92" s="1"/>
  <c r="I12" i="92" s="1"/>
  <c r="W12" i="92"/>
  <c r="G33" i="92"/>
  <c r="G37" i="95"/>
  <c r="G49" i="97" s="1"/>
  <c r="N16" i="92"/>
  <c r="R16" i="92"/>
  <c r="G22" i="95" s="1"/>
  <c r="G23" i="97" s="1"/>
  <c r="G36" i="95"/>
  <c r="G48" i="97" s="1"/>
  <c r="G32" i="92"/>
  <c r="G25" i="95"/>
  <c r="G26" i="97" s="1"/>
  <c r="G20" i="92"/>
  <c r="T14" i="92"/>
  <c r="G17" i="95"/>
  <c r="G18" i="97" s="1"/>
  <c r="E47" i="92"/>
  <c r="F47" i="92"/>
  <c r="E35" i="92"/>
  <c r="G45" i="92"/>
  <c r="G48" i="95"/>
  <c r="G60" i="97" s="1"/>
  <c r="F35" i="92"/>
  <c r="G44" i="92"/>
  <c r="G47" i="95"/>
  <c r="G59" i="97" s="1"/>
  <c r="T16" i="92"/>
  <c r="U10" i="92"/>
  <c r="V9" i="92"/>
  <c r="G4" i="95"/>
  <c r="F34" i="92"/>
  <c r="S16" i="92"/>
  <c r="T12" i="92"/>
  <c r="S14" i="92"/>
  <c r="D37" i="92"/>
  <c r="F37" i="92" s="1"/>
  <c r="C37" i="92"/>
  <c r="B38" i="92"/>
  <c r="E37" i="92"/>
  <c r="U10" i="93"/>
  <c r="V9" i="93"/>
  <c r="H4" i="95"/>
  <c r="H48" i="95"/>
  <c r="H60" i="97" s="1"/>
  <c r="G45" i="93"/>
  <c r="G16" i="93"/>
  <c r="C49" i="93"/>
  <c r="D49" i="93" s="1"/>
  <c r="F49" i="93" s="1"/>
  <c r="E49" i="93"/>
  <c r="B50" i="93"/>
  <c r="G46" i="93"/>
  <c r="H49" i="95"/>
  <c r="H61" i="97" s="1"/>
  <c r="G15" i="93"/>
  <c r="G21" i="93"/>
  <c r="H26" i="95"/>
  <c r="H27" i="97" s="1"/>
  <c r="C22" i="93"/>
  <c r="E22" i="93"/>
  <c r="G32" i="93"/>
  <c r="H36" i="95"/>
  <c r="H48" i="97" s="1"/>
  <c r="C36" i="93"/>
  <c r="B37" i="93"/>
  <c r="E36" i="93"/>
  <c r="G11" i="93"/>
  <c r="H11" i="93" s="1"/>
  <c r="D48" i="93"/>
  <c r="F48" i="93" s="1"/>
  <c r="G14" i="93"/>
  <c r="H14" i="93" s="1"/>
  <c r="I14" i="93" s="1"/>
  <c r="J14" i="93" s="1"/>
  <c r="K14" i="93" s="1"/>
  <c r="H58" i="95"/>
  <c r="H4" i="97"/>
  <c r="H37" i="97" s="1"/>
  <c r="D36" i="93"/>
  <c r="F36" i="93" s="1"/>
  <c r="D35" i="93"/>
  <c r="T11" i="93"/>
  <c r="G34" i="93"/>
  <c r="H38" i="95"/>
  <c r="H50" i="97" s="1"/>
  <c r="V9" i="94"/>
  <c r="I4" i="95"/>
  <c r="G33" i="94"/>
  <c r="I37" i="95"/>
  <c r="I49" i="97" s="1"/>
  <c r="B23" i="94"/>
  <c r="D22" i="94"/>
  <c r="F22" i="94" s="1"/>
  <c r="G44" i="94"/>
  <c r="I47" i="95"/>
  <c r="I59" i="97" s="1"/>
  <c r="S10" i="94"/>
  <c r="U10" i="94" s="1"/>
  <c r="G45" i="94"/>
  <c r="I48" i="95"/>
  <c r="I60" i="97" s="1"/>
  <c r="G21" i="94"/>
  <c r="I26" i="95"/>
  <c r="I27" i="97" s="1"/>
  <c r="R10" i="94"/>
  <c r="N10" i="94"/>
  <c r="F46" i="94"/>
  <c r="C36" i="94"/>
  <c r="B37" i="94"/>
  <c r="E36" i="94"/>
  <c r="G15" i="94"/>
  <c r="G14" i="94"/>
  <c r="G20" i="94"/>
  <c r="I25" i="95"/>
  <c r="I26" i="97" s="1"/>
  <c r="G11" i="94"/>
  <c r="S11" i="94"/>
  <c r="F34" i="94"/>
  <c r="D36" i="94"/>
  <c r="F36" i="94" s="1"/>
  <c r="C48" i="94"/>
  <c r="B49" i="94"/>
  <c r="E48" i="94"/>
  <c r="I4" i="97"/>
  <c r="I37" i="97" s="1"/>
  <c r="I58" i="95"/>
  <c r="I36" i="95"/>
  <c r="I48" i="97" s="1"/>
  <c r="G32" i="94"/>
  <c r="T10" i="94"/>
  <c r="U10" i="96"/>
  <c r="V9" i="96"/>
  <c r="J4" i="95"/>
  <c r="F47" i="96"/>
  <c r="C36" i="96"/>
  <c r="B37" i="96"/>
  <c r="E36" i="96"/>
  <c r="J4" i="97"/>
  <c r="N11" i="96"/>
  <c r="R11" i="96"/>
  <c r="S14" i="96"/>
  <c r="T11" i="96"/>
  <c r="W11" i="96"/>
  <c r="G45" i="96"/>
  <c r="J48" i="95"/>
  <c r="J60" i="97" s="1"/>
  <c r="N14" i="96"/>
  <c r="R14" i="96"/>
  <c r="J20" i="95" s="1"/>
  <c r="J21" i="97" s="1"/>
  <c r="G21" i="96"/>
  <c r="J26" i="95"/>
  <c r="J27" i="97" s="1"/>
  <c r="D35" i="96"/>
  <c r="F35" i="96" s="1"/>
  <c r="G20" i="96"/>
  <c r="J25" i="95"/>
  <c r="J26" i="97" s="1"/>
  <c r="G15" i="96"/>
  <c r="C49" i="96"/>
  <c r="B50" i="96"/>
  <c r="E49" i="96"/>
  <c r="G32" i="96"/>
  <c r="J36" i="95"/>
  <c r="J48" i="97" s="1"/>
  <c r="T14" i="96"/>
  <c r="D48" i="96"/>
  <c r="F48" i="96" s="1"/>
  <c r="G33" i="96"/>
  <c r="J37" i="95"/>
  <c r="J49" i="97" s="1"/>
  <c r="D36" i="96"/>
  <c r="F36" i="96" s="1"/>
  <c r="W14" i="96"/>
  <c r="N16" i="96"/>
  <c r="R16" i="96"/>
  <c r="J22" i="95" s="1"/>
  <c r="J23" i="97" s="1"/>
  <c r="S11" i="96"/>
  <c r="J47" i="95"/>
  <c r="J59" i="97" s="1"/>
  <c r="G44" i="96"/>
  <c r="C22" i="96"/>
  <c r="E22" i="96"/>
  <c r="S16" i="96"/>
  <c r="F10" i="99"/>
  <c r="G10" i="99" s="1"/>
  <c r="C48" i="99"/>
  <c r="B49" i="99"/>
  <c r="V8" i="99"/>
  <c r="B3" i="109"/>
  <c r="F9" i="99"/>
  <c r="S9" i="99"/>
  <c r="U9" i="99" s="1"/>
  <c r="W10" i="99"/>
  <c r="S14" i="99"/>
  <c r="F11" i="99"/>
  <c r="N15" i="99"/>
  <c r="T14" i="99"/>
  <c r="T15" i="99"/>
  <c r="R14" i="99"/>
  <c r="B20" i="109" s="1"/>
  <c r="L21" i="97" s="1"/>
  <c r="B14" i="109"/>
  <c r="L15" i="97" s="1"/>
  <c r="E32" i="99"/>
  <c r="E44" i="99"/>
  <c r="E20" i="99"/>
  <c r="F44" i="99"/>
  <c r="F32" i="99"/>
  <c r="F20" i="99"/>
  <c r="C22" i="99"/>
  <c r="W15" i="99"/>
  <c r="T10" i="99"/>
  <c r="F13" i="99"/>
  <c r="F12" i="99"/>
  <c r="W14" i="99"/>
  <c r="C37" i="99"/>
  <c r="B38" i="99"/>
  <c r="D47" i="99"/>
  <c r="F16" i="99"/>
  <c r="S15" i="99"/>
  <c r="C18" i="109"/>
  <c r="M19" i="97" s="1"/>
  <c r="E48" i="100"/>
  <c r="C16" i="109"/>
  <c r="M17" i="97" s="1"/>
  <c r="E46" i="100"/>
  <c r="F46" i="100"/>
  <c r="E34" i="100"/>
  <c r="C17" i="109"/>
  <c r="M18" i="97" s="1"/>
  <c r="E47" i="100"/>
  <c r="F47" i="100"/>
  <c r="E35" i="100"/>
  <c r="G20" i="100"/>
  <c r="C25" i="109"/>
  <c r="M26" i="97" s="1"/>
  <c r="W13" i="100"/>
  <c r="T10" i="100"/>
  <c r="W9" i="100"/>
  <c r="U8" i="100"/>
  <c r="F14" i="100"/>
  <c r="N10" i="100"/>
  <c r="R9" i="100"/>
  <c r="W8" i="100"/>
  <c r="S10" i="100"/>
  <c r="C49" i="100"/>
  <c r="B50" i="100"/>
  <c r="E49" i="100"/>
  <c r="S11" i="100"/>
  <c r="F16" i="100"/>
  <c r="C36" i="100"/>
  <c r="B37" i="100"/>
  <c r="E36" i="100"/>
  <c r="T12" i="100"/>
  <c r="N11" i="100"/>
  <c r="F48" i="100"/>
  <c r="C14" i="109"/>
  <c r="M15" i="97" s="1"/>
  <c r="E44" i="100"/>
  <c r="F44" i="100"/>
  <c r="E32" i="100"/>
  <c r="E20" i="100"/>
  <c r="F32" i="100"/>
  <c r="F34" i="100"/>
  <c r="W10" i="100"/>
  <c r="F35" i="100"/>
  <c r="B22" i="100"/>
  <c r="D21" i="100"/>
  <c r="F21" i="100" s="1"/>
  <c r="W11" i="100"/>
  <c r="F15" i="100"/>
  <c r="G15" i="100" s="1"/>
  <c r="H15" i="100" s="1"/>
  <c r="I15" i="100" s="1"/>
  <c r="J15" i="100" s="1"/>
  <c r="K15" i="100" s="1"/>
  <c r="L15" i="100" s="1"/>
  <c r="S15" i="100"/>
  <c r="S12" i="100"/>
  <c r="T9" i="100"/>
  <c r="D35" i="101"/>
  <c r="F35" i="101" s="1"/>
  <c r="G44" i="101"/>
  <c r="D47" i="109"/>
  <c r="N59" i="97" s="1"/>
  <c r="G12" i="101"/>
  <c r="G32" i="101"/>
  <c r="D36" i="109"/>
  <c r="N48" i="97" s="1"/>
  <c r="D4" i="109"/>
  <c r="V9" i="101"/>
  <c r="C36" i="101"/>
  <c r="B37" i="101"/>
  <c r="G14" i="101"/>
  <c r="G20" i="101"/>
  <c r="D25" i="109"/>
  <c r="N26" i="97" s="1"/>
  <c r="G45" i="101"/>
  <c r="D48" i="109"/>
  <c r="N60" i="97" s="1"/>
  <c r="B23" i="101"/>
  <c r="D22" i="101"/>
  <c r="E49" i="101"/>
  <c r="C49" i="101"/>
  <c r="D49" i="101" s="1"/>
  <c r="F49" i="101" s="1"/>
  <c r="B50" i="101"/>
  <c r="N4" i="97"/>
  <c r="N37" i="97" s="1"/>
  <c r="D58" i="109"/>
  <c r="G15" i="101"/>
  <c r="H15" i="101" s="1"/>
  <c r="I15" i="101" s="1"/>
  <c r="J15" i="101" s="1"/>
  <c r="K15" i="101" s="1"/>
  <c r="L15" i="101" s="1"/>
  <c r="G47" i="101"/>
  <c r="D50" i="109"/>
  <c r="N62" i="97" s="1"/>
  <c r="G21" i="101"/>
  <c r="D26" i="109"/>
  <c r="N27" i="97" s="1"/>
  <c r="G10" i="101"/>
  <c r="S10" i="101"/>
  <c r="U10" i="101" s="1"/>
  <c r="G16" i="101"/>
  <c r="H16" i="101" s="1"/>
  <c r="I16" i="101" s="1"/>
  <c r="J16" i="101" s="1"/>
  <c r="K16" i="101" s="1"/>
  <c r="L16" i="101" s="1"/>
  <c r="M16" i="101" s="1"/>
  <c r="W15" i="101"/>
  <c r="C48" i="102"/>
  <c r="B49" i="102"/>
  <c r="E48" i="102"/>
  <c r="G32" i="102"/>
  <c r="E36" i="109"/>
  <c r="O48" i="97" s="1"/>
  <c r="G14" i="102"/>
  <c r="G13" i="102"/>
  <c r="R9" i="102"/>
  <c r="N9" i="102"/>
  <c r="C37" i="102"/>
  <c r="D37" i="102" s="1"/>
  <c r="B38" i="102"/>
  <c r="B23" i="102"/>
  <c r="D22" i="102"/>
  <c r="U9" i="102"/>
  <c r="V8" i="102"/>
  <c r="E3" i="109"/>
  <c r="W9" i="102"/>
  <c r="G35" i="102"/>
  <c r="E39" i="109"/>
  <c r="O51" i="97" s="1"/>
  <c r="D48" i="102"/>
  <c r="F48" i="102" s="1"/>
  <c r="N10" i="102"/>
  <c r="R10" i="102"/>
  <c r="F46" i="102" s="1"/>
  <c r="E25" i="109"/>
  <c r="O26" i="97" s="1"/>
  <c r="G20" i="102"/>
  <c r="E50" i="109"/>
  <c r="O62" i="97" s="1"/>
  <c r="G47" i="102"/>
  <c r="D36" i="102"/>
  <c r="F36" i="102" s="1"/>
  <c r="G48" i="103"/>
  <c r="F51" i="109"/>
  <c r="P63" i="97" s="1"/>
  <c r="U10" i="103"/>
  <c r="V9" i="103"/>
  <c r="F4" i="109"/>
  <c r="C49" i="103"/>
  <c r="B50" i="103"/>
  <c r="R9" i="103"/>
  <c r="N9" i="103"/>
  <c r="S16" i="103"/>
  <c r="D35" i="103"/>
  <c r="G11" i="103"/>
  <c r="T11" i="103"/>
  <c r="D49" i="103"/>
  <c r="G13" i="103"/>
  <c r="G44" i="103"/>
  <c r="F47" i="109"/>
  <c r="P59" i="97" s="1"/>
  <c r="N16" i="103"/>
  <c r="R16" i="103"/>
  <c r="F22" i="109" s="1"/>
  <c r="P23" i="97" s="1"/>
  <c r="P4" i="97"/>
  <c r="P37" i="97" s="1"/>
  <c r="C36" i="103"/>
  <c r="B37" i="103"/>
  <c r="E36" i="103"/>
  <c r="W16" i="103"/>
  <c r="G20" i="103"/>
  <c r="F25" i="109"/>
  <c r="P26" i="97" s="1"/>
  <c r="G15" i="103"/>
  <c r="H15" i="103" s="1"/>
  <c r="I15" i="103" s="1"/>
  <c r="J15" i="103" s="1"/>
  <c r="K15" i="103" s="1"/>
  <c r="L15" i="103" s="1"/>
  <c r="W15" i="103"/>
  <c r="T15" i="103"/>
  <c r="B23" i="103"/>
  <c r="D22" i="103"/>
  <c r="F22" i="103" s="1"/>
  <c r="G32" i="103"/>
  <c r="F36" i="109"/>
  <c r="P48" i="97" s="1"/>
  <c r="G10" i="104"/>
  <c r="W10" i="104" s="1"/>
  <c r="T10" i="104"/>
  <c r="B23" i="104"/>
  <c r="D22" i="104"/>
  <c r="N13" i="104"/>
  <c r="R13" i="104"/>
  <c r="G19" i="109" s="1"/>
  <c r="Q20" i="97" s="1"/>
  <c r="G12" i="104"/>
  <c r="H12" i="104" s="1"/>
  <c r="I12" i="104" s="1"/>
  <c r="T12" i="104"/>
  <c r="C48" i="104"/>
  <c r="B49" i="104"/>
  <c r="G44" i="104"/>
  <c r="G47" i="109"/>
  <c r="Q59" i="97" s="1"/>
  <c r="U9" i="104"/>
  <c r="G32" i="104"/>
  <c r="G36" i="109"/>
  <c r="Q48" i="97" s="1"/>
  <c r="G20" i="104"/>
  <c r="G25" i="109"/>
  <c r="C37" i="104"/>
  <c r="E37" i="104"/>
  <c r="B38" i="104"/>
  <c r="D36" i="104"/>
  <c r="S10" i="104"/>
  <c r="S13" i="104"/>
  <c r="S12" i="104"/>
  <c r="D47" i="104"/>
  <c r="D48" i="104"/>
  <c r="R11" i="104"/>
  <c r="N11" i="104"/>
  <c r="N9" i="104"/>
  <c r="R9" i="104"/>
  <c r="W13" i="104"/>
  <c r="H15" i="109"/>
  <c r="R16" i="97" s="1"/>
  <c r="F33" i="105"/>
  <c r="E21" i="105"/>
  <c r="E45" i="105"/>
  <c r="E33" i="105"/>
  <c r="F45" i="105"/>
  <c r="F21" i="105"/>
  <c r="C49" i="105"/>
  <c r="D49" i="105" s="1"/>
  <c r="F49" i="105" s="1"/>
  <c r="B50" i="105"/>
  <c r="E49" i="105"/>
  <c r="R4" i="97"/>
  <c r="G34" i="105"/>
  <c r="H38" i="109"/>
  <c r="R50" i="97" s="1"/>
  <c r="T14" i="105"/>
  <c r="C23" i="105"/>
  <c r="E23" i="105"/>
  <c r="B38" i="105"/>
  <c r="E37" i="105"/>
  <c r="C37" i="105"/>
  <c r="G47" i="105"/>
  <c r="H50" i="109"/>
  <c r="R62" i="97" s="1"/>
  <c r="N16" i="105"/>
  <c r="R16" i="105"/>
  <c r="H22" i="109" s="1"/>
  <c r="R23" i="97" s="1"/>
  <c r="U10" i="105"/>
  <c r="H4" i="109"/>
  <c r="V9" i="105"/>
  <c r="H14" i="109"/>
  <c r="R15" i="97" s="1"/>
  <c r="E32" i="105"/>
  <c r="E44" i="105"/>
  <c r="E20" i="105"/>
  <c r="F20" i="105"/>
  <c r="F32" i="105"/>
  <c r="F44" i="105"/>
  <c r="H27" i="109"/>
  <c r="R28" i="97" s="1"/>
  <c r="G22" i="105"/>
  <c r="R14" i="105"/>
  <c r="H20" i="109" s="1"/>
  <c r="R21" i="97" s="1"/>
  <c r="N14" i="105"/>
  <c r="D48" i="105"/>
  <c r="F48" i="105" s="1"/>
  <c r="D36" i="105"/>
  <c r="F36" i="105" s="1"/>
  <c r="D37" i="105"/>
  <c r="F37" i="105" s="1"/>
  <c r="S14" i="105"/>
  <c r="W14" i="106"/>
  <c r="I16" i="109"/>
  <c r="S17" i="97" s="1"/>
  <c r="E46" i="106"/>
  <c r="E34" i="106"/>
  <c r="F46" i="106"/>
  <c r="I17" i="109"/>
  <c r="S18" i="97" s="1"/>
  <c r="E47" i="106"/>
  <c r="E35" i="106"/>
  <c r="F47" i="106"/>
  <c r="G35" i="106"/>
  <c r="I39" i="109"/>
  <c r="S51" i="97" s="1"/>
  <c r="T15" i="106"/>
  <c r="V8" i="106"/>
  <c r="I3" i="109"/>
  <c r="F12" i="106"/>
  <c r="C49" i="106"/>
  <c r="B50" i="106"/>
  <c r="E49" i="106"/>
  <c r="B22" i="106"/>
  <c r="D21" i="106"/>
  <c r="D49" i="106"/>
  <c r="F49" i="106" s="1"/>
  <c r="C36" i="106"/>
  <c r="B37" i="106"/>
  <c r="F15" i="106"/>
  <c r="G15" i="106" s="1"/>
  <c r="H15" i="106" s="1"/>
  <c r="I15" i="106" s="1"/>
  <c r="J15" i="106" s="1"/>
  <c r="K15" i="106" s="1"/>
  <c r="L15" i="106" s="1"/>
  <c r="S15" i="106"/>
  <c r="N8" i="106"/>
  <c r="T11" i="106"/>
  <c r="W15" i="106"/>
  <c r="F14" i="106"/>
  <c r="G14" i="106" s="1"/>
  <c r="H14" i="106" s="1"/>
  <c r="I14" i="106" s="1"/>
  <c r="J14" i="106" s="1"/>
  <c r="K14" i="106" s="1"/>
  <c r="T14" i="106"/>
  <c r="R8" i="106"/>
  <c r="S14" i="106"/>
  <c r="F9" i="106"/>
  <c r="T9" i="106"/>
  <c r="U9" i="106" s="1"/>
  <c r="F16" i="106"/>
  <c r="F34" i="106"/>
  <c r="S11" i="106"/>
  <c r="T10" i="106"/>
  <c r="C48" i="107"/>
  <c r="B49" i="107"/>
  <c r="D47" i="107"/>
  <c r="F47" i="107" s="1"/>
  <c r="G15" i="107"/>
  <c r="H15" i="107" s="1"/>
  <c r="I15" i="107" s="1"/>
  <c r="J15" i="107" s="1"/>
  <c r="K15" i="107" s="1"/>
  <c r="L15" i="107" s="1"/>
  <c r="C36" i="107"/>
  <c r="B37" i="107"/>
  <c r="J59" i="109"/>
  <c r="T5" i="97"/>
  <c r="T38" i="97" s="1"/>
  <c r="J14" i="109"/>
  <c r="T15" i="97" s="1"/>
  <c r="E32" i="107"/>
  <c r="E20" i="107"/>
  <c r="E44" i="107"/>
  <c r="F32" i="107"/>
  <c r="F20" i="107"/>
  <c r="F44" i="107"/>
  <c r="D36" i="107"/>
  <c r="D35" i="107"/>
  <c r="F35" i="107" s="1"/>
  <c r="G10" i="107"/>
  <c r="W10" i="107"/>
  <c r="T10" i="107"/>
  <c r="U10" i="107" s="1"/>
  <c r="T15" i="107"/>
  <c r="G14" i="107"/>
  <c r="G12" i="107"/>
  <c r="B23" i="107"/>
  <c r="D22" i="107"/>
  <c r="U10" i="108"/>
  <c r="L4" i="109"/>
  <c r="L4" i="95"/>
  <c r="G13" i="108"/>
  <c r="G12" i="108"/>
  <c r="G16" i="108"/>
  <c r="R11" i="108"/>
  <c r="N11" i="108"/>
  <c r="G20" i="108"/>
  <c r="L25" i="109"/>
  <c r="F47" i="108"/>
  <c r="L16" i="109"/>
  <c r="E34" i="108"/>
  <c r="E46" i="108"/>
  <c r="F46" i="108"/>
  <c r="F34" i="108"/>
  <c r="G32" i="108"/>
  <c r="L36" i="109"/>
  <c r="B23" i="108"/>
  <c r="D22" i="108"/>
  <c r="F22" i="108" s="1"/>
  <c r="N9" i="108"/>
  <c r="R9" i="108"/>
  <c r="T11" i="108"/>
  <c r="W9" i="108"/>
  <c r="V9" i="108" s="1"/>
  <c r="C49" i="108"/>
  <c r="B50" i="108"/>
  <c r="C38" i="108"/>
  <c r="E38" i="108"/>
  <c r="B39" i="108"/>
  <c r="G44" i="108"/>
  <c r="L47" i="109"/>
  <c r="L58" i="109"/>
  <c r="M4" i="109"/>
  <c r="V9" i="111"/>
  <c r="C36" i="111"/>
  <c r="B37" i="111"/>
  <c r="G45" i="111"/>
  <c r="M48" i="109"/>
  <c r="G20" i="111"/>
  <c r="M25" i="109"/>
  <c r="M58" i="109" s="1"/>
  <c r="R10" i="111"/>
  <c r="N10" i="111"/>
  <c r="C23" i="111"/>
  <c r="T11" i="111"/>
  <c r="G12" i="111"/>
  <c r="H12" i="111" s="1"/>
  <c r="I12" i="111" s="1"/>
  <c r="W12" i="111"/>
  <c r="D35" i="111"/>
  <c r="F35" i="111" s="1"/>
  <c r="D36" i="111"/>
  <c r="S11" i="111"/>
  <c r="W15" i="111"/>
  <c r="C49" i="111"/>
  <c r="B50" i="111"/>
  <c r="E49" i="111"/>
  <c r="M26" i="109"/>
  <c r="G21" i="111"/>
  <c r="G44" i="111"/>
  <c r="M47" i="109"/>
  <c r="F22" i="111"/>
  <c r="N11" i="111"/>
  <c r="R11" i="111"/>
  <c r="E23" i="111" s="1"/>
  <c r="W10" i="111"/>
  <c r="D48" i="111"/>
  <c r="D49" i="111"/>
  <c r="F49" i="111" s="1"/>
  <c r="G32" i="111"/>
  <c r="M36" i="109"/>
  <c r="T10" i="111"/>
  <c r="U10" i="111" s="1"/>
  <c r="R15" i="111"/>
  <c r="M21" i="109" s="1"/>
  <c r="N15" i="111"/>
  <c r="G16" i="111"/>
  <c r="T12" i="111"/>
  <c r="U10" i="112"/>
  <c r="V9" i="112"/>
  <c r="N4" i="109"/>
  <c r="G33" i="112"/>
  <c r="N37" i="109"/>
  <c r="R11" i="112"/>
  <c r="N11" i="112"/>
  <c r="G15" i="112"/>
  <c r="H15" i="112" s="1"/>
  <c r="I15" i="112" s="1"/>
  <c r="J15" i="112" s="1"/>
  <c r="K15" i="112" s="1"/>
  <c r="L15" i="112" s="1"/>
  <c r="E22" i="112"/>
  <c r="C22" i="112"/>
  <c r="G13" i="112"/>
  <c r="H13" i="112" s="1"/>
  <c r="I13" i="112" s="1"/>
  <c r="J13" i="112" s="1"/>
  <c r="N38" i="109"/>
  <c r="G34" i="112"/>
  <c r="C48" i="112"/>
  <c r="B49" i="112"/>
  <c r="E48" i="112"/>
  <c r="F35" i="112"/>
  <c r="N48" i="109"/>
  <c r="G45" i="112"/>
  <c r="D48" i="112"/>
  <c r="F48" i="112" s="1"/>
  <c r="D47" i="112"/>
  <c r="F47" i="112" s="1"/>
  <c r="W11" i="112"/>
  <c r="S11" i="112"/>
  <c r="S15" i="112"/>
  <c r="N26" i="109"/>
  <c r="G21" i="112"/>
  <c r="T13" i="112"/>
  <c r="E36" i="112"/>
  <c r="C36" i="112"/>
  <c r="B37" i="112"/>
  <c r="C48" i="113"/>
  <c r="D48" i="113" s="1"/>
  <c r="F48" i="113" s="1"/>
  <c r="B49" i="113"/>
  <c r="U10" i="113"/>
  <c r="O4" i="109"/>
  <c r="G20" i="113"/>
  <c r="O25" i="109"/>
  <c r="R9" i="113"/>
  <c r="W9" i="113"/>
  <c r="V9" i="113" s="1"/>
  <c r="N9" i="113"/>
  <c r="O47" i="109"/>
  <c r="G44" i="113"/>
  <c r="G46" i="113"/>
  <c r="O49" i="109"/>
  <c r="G48" i="113"/>
  <c r="O51" i="109"/>
  <c r="B23" i="113"/>
  <c r="D22" i="113"/>
  <c r="F22" i="113" s="1"/>
  <c r="C37" i="113"/>
  <c r="D37" i="113" s="1"/>
  <c r="F37" i="113" s="1"/>
  <c r="B38" i="113"/>
  <c r="E37" i="113"/>
  <c r="G11" i="113"/>
  <c r="T11" i="113"/>
  <c r="D36" i="113"/>
  <c r="F36" i="113" s="1"/>
  <c r="O58" i="109"/>
  <c r="O36" i="109"/>
  <c r="G32" i="113"/>
  <c r="G34" i="113"/>
  <c r="O38" i="109"/>
  <c r="G35" i="114"/>
  <c r="P39" i="109"/>
  <c r="U9" i="114"/>
  <c r="V8" i="114"/>
  <c r="P3" i="109"/>
  <c r="P49" i="109"/>
  <c r="G46" i="114"/>
  <c r="P25" i="109"/>
  <c r="G20" i="114"/>
  <c r="C48" i="114"/>
  <c r="D48" i="114" s="1"/>
  <c r="F48" i="114" s="1"/>
  <c r="E48" i="114"/>
  <c r="B49" i="114"/>
  <c r="R9" i="114"/>
  <c r="F21" i="114" s="1"/>
  <c r="N9" i="114"/>
  <c r="G44" i="114"/>
  <c r="P47" i="109"/>
  <c r="D47" i="114"/>
  <c r="F47" i="114" s="1"/>
  <c r="G34" i="114"/>
  <c r="P38" i="109"/>
  <c r="E22" i="114"/>
  <c r="C22" i="114"/>
  <c r="G32" i="114"/>
  <c r="P36" i="109"/>
  <c r="C36" i="114"/>
  <c r="B37" i="114"/>
  <c r="E36" i="114"/>
  <c r="U10" i="115"/>
  <c r="V9" i="115"/>
  <c r="Q4" i="109"/>
  <c r="F46" i="115"/>
  <c r="Q50" i="109"/>
  <c r="G47" i="115"/>
  <c r="G37" i="115"/>
  <c r="Q41" i="109"/>
  <c r="C38" i="115"/>
  <c r="D38" i="115" s="1"/>
  <c r="F38" i="115" s="1"/>
  <c r="B39" i="115"/>
  <c r="E38" i="115"/>
  <c r="R16" i="115"/>
  <c r="Q22" i="109" s="1"/>
  <c r="N16" i="115"/>
  <c r="N9" i="115"/>
  <c r="R9" i="115"/>
  <c r="Q39" i="109"/>
  <c r="G35" i="115"/>
  <c r="T16" i="115"/>
  <c r="B23" i="115"/>
  <c r="D22" i="115"/>
  <c r="F22" i="115" s="1"/>
  <c r="R15" i="115"/>
  <c r="Q21" i="109" s="1"/>
  <c r="N15" i="115"/>
  <c r="Q16" i="109"/>
  <c r="E34" i="115"/>
  <c r="F34" i="115"/>
  <c r="E46" i="115"/>
  <c r="F36" i="115"/>
  <c r="E22" i="115"/>
  <c r="Q18" i="109"/>
  <c r="E36" i="115"/>
  <c r="B49" i="115"/>
  <c r="E48" i="115"/>
  <c r="C48" i="115"/>
  <c r="S15" i="115"/>
  <c r="S16" i="115"/>
  <c r="G46" i="116"/>
  <c r="R49" i="109"/>
  <c r="C48" i="116"/>
  <c r="B49" i="116"/>
  <c r="E48" i="116"/>
  <c r="C36" i="116"/>
  <c r="B37" i="116"/>
  <c r="G34" i="116"/>
  <c r="R38" i="109"/>
  <c r="U10" i="116"/>
  <c r="R4" i="109"/>
  <c r="W12" i="116"/>
  <c r="S12" i="116"/>
  <c r="G44" i="116"/>
  <c r="R47" i="109"/>
  <c r="G20" i="116"/>
  <c r="R25" i="109"/>
  <c r="N12" i="116"/>
  <c r="R12" i="116"/>
  <c r="R18" i="109" s="1"/>
  <c r="G11" i="116"/>
  <c r="S11" i="116" s="1"/>
  <c r="R36" i="109"/>
  <c r="G32" i="116"/>
  <c r="G16" i="116"/>
  <c r="R58" i="109"/>
  <c r="N9" i="116"/>
  <c r="R9" i="116"/>
  <c r="W9" i="116"/>
  <c r="V9" i="116" s="1"/>
  <c r="F21" i="116"/>
  <c r="C22" i="116"/>
  <c r="E22" i="116"/>
  <c r="E48" i="117"/>
  <c r="C48" i="117"/>
  <c r="D48" i="117" s="1"/>
  <c r="F48" i="117" s="1"/>
  <c r="B49" i="117"/>
  <c r="V10" i="117"/>
  <c r="S5" i="109"/>
  <c r="G45" i="117"/>
  <c r="S48" i="109"/>
  <c r="H11" i="117"/>
  <c r="S11" i="117"/>
  <c r="U11" i="117" s="1"/>
  <c r="D36" i="117"/>
  <c r="F36" i="117" s="1"/>
  <c r="W11" i="117"/>
  <c r="E46" i="117"/>
  <c r="S16" i="109"/>
  <c r="E34" i="117"/>
  <c r="F46" i="117"/>
  <c r="S59" i="109"/>
  <c r="S37" i="109"/>
  <c r="G33" i="117"/>
  <c r="C37" i="117"/>
  <c r="B38" i="117"/>
  <c r="G34" i="117"/>
  <c r="S38" i="109"/>
  <c r="B23" i="117"/>
  <c r="D22" i="117"/>
  <c r="F22" i="117" s="1"/>
  <c r="G13" i="117"/>
  <c r="G48" i="118"/>
  <c r="U51" i="109"/>
  <c r="V63" i="97" s="1"/>
  <c r="G13" i="118"/>
  <c r="V4" i="97"/>
  <c r="G35" i="118"/>
  <c r="U39" i="109"/>
  <c r="V51" i="97" s="1"/>
  <c r="G16" i="118"/>
  <c r="H16" i="118" s="1"/>
  <c r="I16" i="118" s="1"/>
  <c r="J16" i="118" s="1"/>
  <c r="K16" i="118" s="1"/>
  <c r="L16" i="118" s="1"/>
  <c r="M16" i="118" s="1"/>
  <c r="G32" i="118"/>
  <c r="U36" i="109"/>
  <c r="V48" i="97" s="1"/>
  <c r="G10" i="118"/>
  <c r="S10" i="118"/>
  <c r="W10" i="118"/>
  <c r="B37" i="118"/>
  <c r="C36" i="118"/>
  <c r="E36" i="118"/>
  <c r="U10" i="118"/>
  <c r="V9" i="118"/>
  <c r="U4" i="109"/>
  <c r="B50" i="118"/>
  <c r="C49" i="118"/>
  <c r="D49" i="118" s="1"/>
  <c r="B22" i="118"/>
  <c r="D21" i="118"/>
  <c r="W9" i="118"/>
  <c r="N9" i="118"/>
  <c r="R9" i="118"/>
  <c r="G47" i="118"/>
  <c r="U50" i="109"/>
  <c r="V62" i="97" s="1"/>
  <c r="G20" i="118"/>
  <c r="U25" i="109"/>
  <c r="V26" i="97" s="1"/>
  <c r="G44" i="118"/>
  <c r="U47" i="109"/>
  <c r="V59" i="97" s="1"/>
  <c r="T15" i="119"/>
  <c r="G46" i="119"/>
  <c r="V49" i="109"/>
  <c r="W61" i="97" s="1"/>
  <c r="R15" i="119"/>
  <c r="V21" i="109" s="1"/>
  <c r="W22" i="97" s="1"/>
  <c r="N15" i="119"/>
  <c r="E48" i="119"/>
  <c r="V39" i="109"/>
  <c r="W51" i="97" s="1"/>
  <c r="G35" i="119"/>
  <c r="U10" i="119"/>
  <c r="V9" i="119"/>
  <c r="V4" i="109"/>
  <c r="G34" i="119"/>
  <c r="V38" i="109"/>
  <c r="W50" i="97" s="1"/>
  <c r="G48" i="119"/>
  <c r="V51" i="109"/>
  <c r="W63" i="97" s="1"/>
  <c r="R9" i="119"/>
  <c r="F21" i="119" s="1"/>
  <c r="N9" i="119"/>
  <c r="C36" i="119"/>
  <c r="B37" i="119"/>
  <c r="E36" i="119"/>
  <c r="G47" i="119"/>
  <c r="V50" i="109"/>
  <c r="W62" i="97" s="1"/>
  <c r="C49" i="119"/>
  <c r="B50" i="119"/>
  <c r="E49" i="119"/>
  <c r="C22" i="119"/>
  <c r="E22" i="119"/>
  <c r="W15" i="119"/>
  <c r="U10" i="120"/>
  <c r="V9" i="120"/>
  <c r="W4" i="109"/>
  <c r="B22" i="120"/>
  <c r="D21" i="120"/>
  <c r="F21" i="120" s="1"/>
  <c r="B50" i="120"/>
  <c r="C49" i="120"/>
  <c r="D49" i="120" s="1"/>
  <c r="X4" i="97"/>
  <c r="W58" i="109"/>
  <c r="X37" i="97" s="1"/>
  <c r="F47" i="120"/>
  <c r="G13" i="120"/>
  <c r="H13" i="120" s="1"/>
  <c r="I13" i="120" s="1"/>
  <c r="J13" i="120" s="1"/>
  <c r="G34" i="120"/>
  <c r="W38" i="109"/>
  <c r="X50" i="97" s="1"/>
  <c r="F48" i="120"/>
  <c r="R11" i="120"/>
  <c r="F35" i="120" s="1"/>
  <c r="N11" i="120"/>
  <c r="G15" i="120"/>
  <c r="W48" i="109"/>
  <c r="X60" i="97" s="1"/>
  <c r="G45" i="120"/>
  <c r="E48" i="120"/>
  <c r="T13" i="120"/>
  <c r="B37" i="120"/>
  <c r="C36" i="120"/>
  <c r="E36" i="120"/>
  <c r="G33" i="120"/>
  <c r="W37" i="109"/>
  <c r="X49" i="97" s="1"/>
  <c r="W11" i="120"/>
  <c r="T15" i="121"/>
  <c r="N16" i="121"/>
  <c r="R16" i="121"/>
  <c r="X22" i="109" s="1"/>
  <c r="Y23" i="97" s="1"/>
  <c r="G12" i="121"/>
  <c r="X38" i="109"/>
  <c r="Y50" i="97" s="1"/>
  <c r="G34" i="121"/>
  <c r="C36" i="121"/>
  <c r="B37" i="121"/>
  <c r="G44" i="121"/>
  <c r="X47" i="109"/>
  <c r="Y59" i="97" s="1"/>
  <c r="N15" i="121"/>
  <c r="R15" i="121"/>
  <c r="X21" i="109" s="1"/>
  <c r="Y22" i="97" s="1"/>
  <c r="G11" i="121"/>
  <c r="T11" i="121" s="1"/>
  <c r="C48" i="121"/>
  <c r="B49" i="121"/>
  <c r="G46" i="121"/>
  <c r="X49" i="109"/>
  <c r="Y61" i="97" s="1"/>
  <c r="G32" i="121"/>
  <c r="X36" i="109"/>
  <c r="Y48" i="97" s="1"/>
  <c r="D47" i="121"/>
  <c r="U9" i="121"/>
  <c r="V8" i="121"/>
  <c r="X3" i="109"/>
  <c r="G20" i="121"/>
  <c r="X25" i="109"/>
  <c r="Y26" i="97" s="1"/>
  <c r="B23" i="121"/>
  <c r="D22" i="121"/>
  <c r="F22" i="121" s="1"/>
  <c r="S15" i="121"/>
  <c r="W15" i="121"/>
  <c r="G33" i="122"/>
  <c r="Y37" i="109"/>
  <c r="Z49" i="97" s="1"/>
  <c r="U10" i="122"/>
  <c r="V9" i="122"/>
  <c r="Y4" i="109"/>
  <c r="F21" i="122"/>
  <c r="C22" i="122"/>
  <c r="E22" i="122"/>
  <c r="Y15" i="109"/>
  <c r="Z16" i="97" s="1"/>
  <c r="E45" i="122"/>
  <c r="F45" i="122"/>
  <c r="E33" i="122"/>
  <c r="E21" i="122"/>
  <c r="Y14" i="109"/>
  <c r="Z15" i="97" s="1"/>
  <c r="E44" i="122"/>
  <c r="E32" i="122"/>
  <c r="E20" i="122"/>
  <c r="F44" i="122"/>
  <c r="F20" i="122"/>
  <c r="F32" i="122"/>
  <c r="G47" i="122"/>
  <c r="Y50" i="109"/>
  <c r="Z62" i="97" s="1"/>
  <c r="G16" i="122"/>
  <c r="G15" i="122"/>
  <c r="E48" i="122"/>
  <c r="C36" i="122"/>
  <c r="B37" i="122"/>
  <c r="E36" i="122"/>
  <c r="G14" i="122"/>
  <c r="Z4" i="97"/>
  <c r="F48" i="122"/>
  <c r="N13" i="122"/>
  <c r="R13" i="122"/>
  <c r="Y19" i="109" s="1"/>
  <c r="Z20" i="97" s="1"/>
  <c r="Y49" i="109"/>
  <c r="Z61" i="97" s="1"/>
  <c r="G46" i="122"/>
  <c r="C49" i="122"/>
  <c r="B50" i="122"/>
  <c r="E49" i="122"/>
  <c r="D35" i="122"/>
  <c r="F35" i="122" s="1"/>
  <c r="U10" i="123"/>
  <c r="Z4" i="109"/>
  <c r="G34" i="123"/>
  <c r="Z38" i="109"/>
  <c r="AA50" i="97" s="1"/>
  <c r="D47" i="123"/>
  <c r="G46" i="123"/>
  <c r="Z49" i="109"/>
  <c r="AA61" i="97" s="1"/>
  <c r="C22" i="123"/>
  <c r="E22" i="123"/>
  <c r="G16" i="123"/>
  <c r="G32" i="123"/>
  <c r="Z36" i="109"/>
  <c r="AA48" i="97" s="1"/>
  <c r="AA4" i="97"/>
  <c r="C48" i="123"/>
  <c r="B49" i="123"/>
  <c r="S12" i="123"/>
  <c r="G11" i="123"/>
  <c r="C37" i="123"/>
  <c r="D37" i="123" s="1"/>
  <c r="F37" i="123" s="1"/>
  <c r="B38" i="123"/>
  <c r="E37" i="123"/>
  <c r="Z25" i="109"/>
  <c r="AA26" i="97" s="1"/>
  <c r="G20" i="123"/>
  <c r="R9" i="123"/>
  <c r="N9" i="123"/>
  <c r="W9" i="123"/>
  <c r="V9" i="123" s="1"/>
  <c r="G14" i="123"/>
  <c r="H14" i="123" s="1"/>
  <c r="I14" i="123" s="1"/>
  <c r="J14" i="123" s="1"/>
  <c r="T14" i="123" s="1"/>
  <c r="N12" i="123"/>
  <c r="R12" i="123"/>
  <c r="T12" i="123"/>
  <c r="G44" i="123"/>
  <c r="Z47" i="109"/>
  <c r="AA59" i="97" s="1"/>
  <c r="G15" i="124"/>
  <c r="G10" i="124"/>
  <c r="W10" i="124" s="1"/>
  <c r="T10" i="124"/>
  <c r="G33" i="124"/>
  <c r="AA37" i="109"/>
  <c r="AB49" i="97" s="1"/>
  <c r="AA36" i="109"/>
  <c r="AB48" i="97" s="1"/>
  <c r="G32" i="124"/>
  <c r="AA17" i="109"/>
  <c r="AB18" i="97" s="1"/>
  <c r="E47" i="124"/>
  <c r="E35" i="124"/>
  <c r="F47" i="124"/>
  <c r="AB5" i="97"/>
  <c r="G14" i="124"/>
  <c r="H14" i="124" s="1"/>
  <c r="I14" i="124" s="1"/>
  <c r="J14" i="124" s="1"/>
  <c r="K14" i="124" s="1"/>
  <c r="C49" i="124"/>
  <c r="D49" i="124" s="1"/>
  <c r="F49" i="124" s="1"/>
  <c r="B50" i="124"/>
  <c r="E49" i="124"/>
  <c r="C36" i="124"/>
  <c r="E36" i="124"/>
  <c r="B37" i="124"/>
  <c r="G21" i="124"/>
  <c r="AA26" i="109"/>
  <c r="AB27" i="97" s="1"/>
  <c r="C22" i="124"/>
  <c r="G20" i="124"/>
  <c r="AA25" i="109"/>
  <c r="D48" i="124"/>
  <c r="F48" i="124" s="1"/>
  <c r="S10" i="124"/>
  <c r="U10" i="124" s="1"/>
  <c r="D36" i="124"/>
  <c r="F36" i="124" s="1"/>
  <c r="D35" i="124"/>
  <c r="F35" i="124" s="1"/>
  <c r="G45" i="124"/>
  <c r="AA48" i="109"/>
  <c r="AB60" i="97" s="1"/>
  <c r="G44" i="124"/>
  <c r="AA47" i="109"/>
  <c r="AB59" i="97" s="1"/>
  <c r="C48" i="89"/>
  <c r="B49" i="89"/>
  <c r="E48" i="89"/>
  <c r="G45" i="89"/>
  <c r="L48" i="95"/>
  <c r="T12" i="89"/>
  <c r="D47" i="89"/>
  <c r="F47" i="89" s="1"/>
  <c r="D48" i="89"/>
  <c r="F48" i="89" s="1"/>
  <c r="L36" i="95"/>
  <c r="G32" i="89"/>
  <c r="G16" i="89"/>
  <c r="L26" i="95"/>
  <c r="L59" i="95" s="1"/>
  <c r="G21" i="89"/>
  <c r="C22" i="89"/>
  <c r="E22" i="89"/>
  <c r="C36" i="89"/>
  <c r="D36" i="89" s="1"/>
  <c r="B37" i="89"/>
  <c r="G20" i="89"/>
  <c r="L25" i="95"/>
  <c r="L58" i="95" s="1"/>
  <c r="N12" i="89"/>
  <c r="R12" i="89"/>
  <c r="L18" i="95" s="1"/>
  <c r="G33" i="89"/>
  <c r="L37" i="95"/>
  <c r="S12" i="89"/>
  <c r="G44" i="89"/>
  <c r="L47" i="95"/>
  <c r="G46" i="89"/>
  <c r="L49" i="95"/>
  <c r="D35" i="89"/>
  <c r="F35" i="89" s="1"/>
  <c r="U10" i="89"/>
  <c r="V9" i="89"/>
  <c r="L38" i="95"/>
  <c r="G34" i="89"/>
  <c r="U9" i="125"/>
  <c r="G10" i="125"/>
  <c r="S10" i="125"/>
  <c r="M14" i="95"/>
  <c r="E32" i="125"/>
  <c r="E44" i="125"/>
  <c r="E20" i="125"/>
  <c r="F44" i="125"/>
  <c r="F20" i="125"/>
  <c r="F32" i="125"/>
  <c r="R9" i="125"/>
  <c r="N9" i="125"/>
  <c r="C37" i="125"/>
  <c r="E37" i="125"/>
  <c r="B38" i="125"/>
  <c r="G35" i="125"/>
  <c r="M39" i="95"/>
  <c r="G15" i="125"/>
  <c r="C48" i="125"/>
  <c r="D48" i="125" s="1"/>
  <c r="F48" i="125" s="1"/>
  <c r="B49" i="125"/>
  <c r="E48" i="125"/>
  <c r="D47" i="125"/>
  <c r="F47" i="125" s="1"/>
  <c r="B23" i="125"/>
  <c r="D22" i="125"/>
  <c r="M40" i="95"/>
  <c r="G36" i="125"/>
  <c r="W10" i="125"/>
  <c r="G47" i="126"/>
  <c r="N50" i="95"/>
  <c r="G16" i="126"/>
  <c r="H16" i="126" s="1"/>
  <c r="I16" i="126" s="1"/>
  <c r="J16" i="126" s="1"/>
  <c r="K16" i="126" s="1"/>
  <c r="L16" i="126" s="1"/>
  <c r="M16" i="126" s="1"/>
  <c r="S16" i="126"/>
  <c r="G35" i="126"/>
  <c r="N39" i="95"/>
  <c r="G44" i="126"/>
  <c r="N47" i="95"/>
  <c r="B23" i="126"/>
  <c r="D22" i="126"/>
  <c r="F22" i="126" s="1"/>
  <c r="W16" i="126"/>
  <c r="G46" i="126"/>
  <c r="N49" i="95"/>
  <c r="D36" i="126"/>
  <c r="F36" i="126" s="1"/>
  <c r="G13" i="126"/>
  <c r="G32" i="126"/>
  <c r="N36" i="95"/>
  <c r="U10" i="126"/>
  <c r="V9" i="126"/>
  <c r="N4" i="95"/>
  <c r="N59" i="95" s="1"/>
  <c r="G34" i="126"/>
  <c r="N38" i="95"/>
  <c r="C37" i="126"/>
  <c r="B38" i="126"/>
  <c r="G14" i="126"/>
  <c r="C48" i="126"/>
  <c r="B49" i="126"/>
  <c r="E48" i="126"/>
  <c r="G20" i="126"/>
  <c r="N25" i="95"/>
  <c r="N58" i="95" s="1"/>
  <c r="G46" i="127"/>
  <c r="O49" i="95"/>
  <c r="G34" i="127"/>
  <c r="O38" i="95"/>
  <c r="O16" i="95"/>
  <c r="E34" i="127"/>
  <c r="E46" i="127"/>
  <c r="D47" i="127"/>
  <c r="F47" i="127" s="1"/>
  <c r="G15" i="127"/>
  <c r="D36" i="127"/>
  <c r="F36" i="127" s="1"/>
  <c r="O17" i="95"/>
  <c r="E35" i="127"/>
  <c r="G13" i="127"/>
  <c r="E47" i="127"/>
  <c r="U9" i="127"/>
  <c r="C37" i="127"/>
  <c r="D37" i="127" s="1"/>
  <c r="B38" i="127"/>
  <c r="B23" i="127"/>
  <c r="D22" i="127"/>
  <c r="F22" i="127" s="1"/>
  <c r="C48" i="127"/>
  <c r="B49" i="127"/>
  <c r="E48" i="127"/>
  <c r="R9" i="127"/>
  <c r="N9" i="127"/>
  <c r="G35" i="127"/>
  <c r="O39" i="95"/>
  <c r="P27" i="95"/>
  <c r="G22" i="128"/>
  <c r="G16" i="128"/>
  <c r="H16" i="128" s="1"/>
  <c r="I16" i="128" s="1"/>
  <c r="J16" i="128" s="1"/>
  <c r="K16" i="128" s="1"/>
  <c r="L16" i="128" s="1"/>
  <c r="G45" i="128"/>
  <c r="P48" i="95"/>
  <c r="C49" i="128"/>
  <c r="B50" i="128"/>
  <c r="C25" i="128"/>
  <c r="D37" i="128"/>
  <c r="G21" i="128"/>
  <c r="P26" i="95"/>
  <c r="G47" i="128"/>
  <c r="P50" i="95"/>
  <c r="G20" i="128"/>
  <c r="P25" i="95"/>
  <c r="U10" i="128"/>
  <c r="V9" i="128"/>
  <c r="P4" i="95"/>
  <c r="P59" i="95" s="1"/>
  <c r="D49" i="128"/>
  <c r="S12" i="128"/>
  <c r="G13" i="128"/>
  <c r="H13" i="128" s="1"/>
  <c r="I13" i="128" s="1"/>
  <c r="J13" i="128" s="1"/>
  <c r="G33" i="128"/>
  <c r="P37" i="95"/>
  <c r="G32" i="128"/>
  <c r="P36" i="95"/>
  <c r="G34" i="128"/>
  <c r="P38" i="95"/>
  <c r="G23" i="128"/>
  <c r="P28" i="95"/>
  <c r="D48" i="128"/>
  <c r="N12" i="128"/>
  <c r="R12" i="128"/>
  <c r="S16" i="128"/>
  <c r="C38" i="128"/>
  <c r="D38" i="128" s="1"/>
  <c r="F38" i="128" s="1"/>
  <c r="B39" i="128"/>
  <c r="R14" i="128"/>
  <c r="P20" i="95" s="1"/>
  <c r="N14" i="128"/>
  <c r="P47" i="95"/>
  <c r="G44" i="128"/>
  <c r="P58" i="95"/>
  <c r="F47" i="129"/>
  <c r="R11" i="129"/>
  <c r="N11" i="129"/>
  <c r="Q37" i="95"/>
  <c r="G33" i="129"/>
  <c r="H15" i="129"/>
  <c r="Q49" i="95"/>
  <c r="G46" i="129"/>
  <c r="C37" i="129"/>
  <c r="B38" i="129"/>
  <c r="G45" i="129"/>
  <c r="Q48" i="95"/>
  <c r="G13" i="129"/>
  <c r="V10" i="129"/>
  <c r="Q5" i="95"/>
  <c r="G16" i="129"/>
  <c r="S11" i="129"/>
  <c r="B23" i="129"/>
  <c r="D22" i="129"/>
  <c r="F22" i="129" s="1"/>
  <c r="W11" i="129"/>
  <c r="T11" i="129"/>
  <c r="U11" i="129" s="1"/>
  <c r="C48" i="129"/>
  <c r="D48" i="129" s="1"/>
  <c r="F48" i="129" s="1"/>
  <c r="B49" i="129"/>
  <c r="E48" i="129"/>
  <c r="D36" i="129"/>
  <c r="F36" i="129" s="1"/>
  <c r="D37" i="129"/>
  <c r="G21" i="129"/>
  <c r="Q26" i="95"/>
  <c r="Q59" i="95" s="1"/>
  <c r="D36" i="130"/>
  <c r="F36" i="130" s="1"/>
  <c r="B37" i="130"/>
  <c r="C36" i="130"/>
  <c r="V9" i="130"/>
  <c r="R4" i="95"/>
  <c r="R15" i="95"/>
  <c r="E33" i="130"/>
  <c r="E45" i="130"/>
  <c r="F33" i="130"/>
  <c r="F45" i="130"/>
  <c r="E21" i="130"/>
  <c r="R17" i="95"/>
  <c r="E35" i="130"/>
  <c r="E47" i="130"/>
  <c r="F35" i="130"/>
  <c r="G47" i="130"/>
  <c r="R50" i="95"/>
  <c r="C49" i="130"/>
  <c r="D49" i="130" s="1"/>
  <c r="F49" i="130" s="1"/>
  <c r="E49" i="130"/>
  <c r="B50" i="130"/>
  <c r="R18" i="95"/>
  <c r="E36" i="130"/>
  <c r="D48" i="130"/>
  <c r="F48" i="130" s="1"/>
  <c r="F21" i="130"/>
  <c r="T10" i="130"/>
  <c r="S10" i="130"/>
  <c r="U10" i="130" s="1"/>
  <c r="R10" i="130"/>
  <c r="N10" i="130"/>
  <c r="E44" i="130"/>
  <c r="E32" i="130"/>
  <c r="R14" i="95"/>
  <c r="E20" i="130"/>
  <c r="F32" i="130"/>
  <c r="F44" i="130"/>
  <c r="F20" i="130"/>
  <c r="G36" i="130"/>
  <c r="R40" i="95"/>
  <c r="G15" i="130"/>
  <c r="H15" i="130" s="1"/>
  <c r="I15" i="130" s="1"/>
  <c r="J15" i="130" s="1"/>
  <c r="K15" i="130" s="1"/>
  <c r="L15" i="130" s="1"/>
  <c r="C22" i="130"/>
  <c r="E22" i="130"/>
  <c r="U10" i="131"/>
  <c r="S4" i="95"/>
  <c r="G35" i="131"/>
  <c r="S39" i="95"/>
  <c r="W15" i="131"/>
  <c r="R9" i="131"/>
  <c r="N9" i="131"/>
  <c r="W9" i="131"/>
  <c r="V9" i="131" s="1"/>
  <c r="F48" i="131"/>
  <c r="S15" i="131"/>
  <c r="S16" i="95"/>
  <c r="E46" i="131"/>
  <c r="E34" i="131"/>
  <c r="F46" i="131"/>
  <c r="F34" i="131"/>
  <c r="B23" i="131"/>
  <c r="D22" i="131"/>
  <c r="F22" i="131" s="1"/>
  <c r="D36" i="131"/>
  <c r="F36" i="131" s="1"/>
  <c r="D49" i="131"/>
  <c r="F49" i="131" s="1"/>
  <c r="S18" i="95"/>
  <c r="E48" i="131"/>
  <c r="C37" i="131"/>
  <c r="B38" i="131"/>
  <c r="E37" i="131"/>
  <c r="R15" i="131"/>
  <c r="S21" i="95" s="1"/>
  <c r="N15" i="131"/>
  <c r="C50" i="131"/>
  <c r="B51" i="131"/>
  <c r="E50" i="131"/>
  <c r="U10" i="132"/>
  <c r="V9" i="132"/>
  <c r="U4" i="95"/>
  <c r="C48" i="132"/>
  <c r="D48" i="132" s="1"/>
  <c r="B49" i="132"/>
  <c r="G12" i="132"/>
  <c r="N9" i="132"/>
  <c r="R9" i="132"/>
  <c r="G20" i="132"/>
  <c r="U25" i="95"/>
  <c r="U58" i="95" s="1"/>
  <c r="G44" i="132"/>
  <c r="U47" i="95"/>
  <c r="B22" i="132"/>
  <c r="D21" i="132"/>
  <c r="D36" i="132"/>
  <c r="G35" i="132"/>
  <c r="U39" i="95"/>
  <c r="G14" i="132"/>
  <c r="E37" i="132"/>
  <c r="C37" i="132"/>
  <c r="D37" i="132" s="1"/>
  <c r="F37" i="132" s="1"/>
  <c r="B38" i="132"/>
  <c r="G32" i="132"/>
  <c r="U36" i="95"/>
  <c r="D47" i="132"/>
  <c r="F47" i="132" s="1"/>
  <c r="G46" i="132"/>
  <c r="U49" i="95"/>
  <c r="G34" i="132"/>
  <c r="U38" i="95"/>
  <c r="D48" i="133"/>
  <c r="F48" i="133" s="1"/>
  <c r="U10" i="133"/>
  <c r="V4" i="95"/>
  <c r="V59" i="95" s="1"/>
  <c r="V9" i="133"/>
  <c r="G45" i="133"/>
  <c r="V48" i="95"/>
  <c r="W15" i="133"/>
  <c r="N12" i="133"/>
  <c r="R12" i="133"/>
  <c r="G20" i="133"/>
  <c r="V25" i="95"/>
  <c r="V39" i="95"/>
  <c r="G35" i="133"/>
  <c r="D47" i="133"/>
  <c r="F47" i="133" s="1"/>
  <c r="G44" i="133"/>
  <c r="V47" i="95"/>
  <c r="G21" i="133"/>
  <c r="V26" i="95"/>
  <c r="C37" i="133"/>
  <c r="B38" i="133"/>
  <c r="E37" i="133"/>
  <c r="C48" i="133"/>
  <c r="B49" i="133"/>
  <c r="E48" i="133"/>
  <c r="S15" i="133"/>
  <c r="B23" i="133"/>
  <c r="D22" i="133"/>
  <c r="F22" i="133" s="1"/>
  <c r="V58" i="95"/>
  <c r="W12" i="133"/>
  <c r="N15" i="133"/>
  <c r="R15" i="133"/>
  <c r="V21" i="95" s="1"/>
  <c r="D36" i="133"/>
  <c r="F36" i="133" s="1"/>
  <c r="T15" i="133"/>
  <c r="G46" i="133"/>
  <c r="V49" i="95"/>
  <c r="G34" i="133"/>
  <c r="V38" i="95"/>
  <c r="V37" i="95"/>
  <c r="G33" i="133"/>
  <c r="G21" i="134"/>
  <c r="W26" i="95"/>
  <c r="G44" i="134"/>
  <c r="W47" i="95"/>
  <c r="G46" i="134"/>
  <c r="W49" i="95"/>
  <c r="G15" i="134"/>
  <c r="T11" i="134"/>
  <c r="W58" i="95"/>
  <c r="G45" i="134"/>
  <c r="W48" i="95"/>
  <c r="G34" i="134"/>
  <c r="W38" i="95"/>
  <c r="C49" i="134"/>
  <c r="B50" i="134"/>
  <c r="C36" i="134"/>
  <c r="B37" i="134"/>
  <c r="E36" i="134"/>
  <c r="N11" i="134"/>
  <c r="R11" i="134"/>
  <c r="U10" i="134"/>
  <c r="V9" i="134"/>
  <c r="W4" i="95"/>
  <c r="W59" i="95" s="1"/>
  <c r="D48" i="134"/>
  <c r="F48" i="134" s="1"/>
  <c r="D36" i="134"/>
  <c r="F36" i="134" s="1"/>
  <c r="D35" i="134"/>
  <c r="F35" i="134" s="1"/>
  <c r="C22" i="134"/>
  <c r="E22" i="134"/>
  <c r="G32" i="134"/>
  <c r="W36" i="95"/>
  <c r="G13" i="134"/>
  <c r="G36" i="135"/>
  <c r="X40" i="95"/>
  <c r="U10" i="135"/>
  <c r="V9" i="135"/>
  <c r="X4" i="95"/>
  <c r="C37" i="135"/>
  <c r="B38" i="135"/>
  <c r="G15" i="135"/>
  <c r="G14" i="135"/>
  <c r="R9" i="135"/>
  <c r="N9" i="135"/>
  <c r="G13" i="135"/>
  <c r="H13" i="135" s="1"/>
  <c r="I13" i="135" s="1"/>
  <c r="J13" i="135" s="1"/>
  <c r="G10" i="135"/>
  <c r="W10" i="135"/>
  <c r="D47" i="135"/>
  <c r="C22" i="135"/>
  <c r="X36" i="95"/>
  <c r="G32" i="135"/>
  <c r="D37" i="135"/>
  <c r="X25" i="95"/>
  <c r="X58" i="95" s="1"/>
  <c r="G20" i="135"/>
  <c r="G44" i="135"/>
  <c r="X47" i="95"/>
  <c r="G16" i="135"/>
  <c r="G11" i="135"/>
  <c r="C48" i="135"/>
  <c r="D48" i="135" s="1"/>
  <c r="F48" i="135" s="1"/>
  <c r="B49" i="135"/>
  <c r="E48" i="135"/>
  <c r="Y36" i="95"/>
  <c r="G32" i="136"/>
  <c r="U10" i="136"/>
  <c r="Y4" i="95"/>
  <c r="V9" i="136"/>
  <c r="N12" i="136"/>
  <c r="R12" i="136"/>
  <c r="C36" i="136"/>
  <c r="B37" i="136"/>
  <c r="E36" i="136"/>
  <c r="C49" i="136"/>
  <c r="B50" i="136"/>
  <c r="E49" i="136"/>
  <c r="G44" i="136"/>
  <c r="Y47" i="95"/>
  <c r="G34" i="136"/>
  <c r="Y38" i="95"/>
  <c r="G16" i="136"/>
  <c r="D48" i="136"/>
  <c r="F48" i="136" s="1"/>
  <c r="D49" i="136"/>
  <c r="F49" i="136" s="1"/>
  <c r="G15" i="136"/>
  <c r="S12" i="136"/>
  <c r="G11" i="136"/>
  <c r="S11" i="136"/>
  <c r="C22" i="136"/>
  <c r="E22" i="136"/>
  <c r="G46" i="136"/>
  <c r="Y49" i="95"/>
  <c r="G14" i="136"/>
  <c r="H14" i="136" s="1"/>
  <c r="I14" i="136" s="1"/>
  <c r="J14" i="136" s="1"/>
  <c r="K14" i="136" s="1"/>
  <c r="W14" i="136"/>
  <c r="R9" i="136"/>
  <c r="N9" i="136"/>
  <c r="W12" i="136"/>
  <c r="S9" i="137"/>
  <c r="U9" i="137" s="1"/>
  <c r="T11" i="137"/>
  <c r="D48" i="137"/>
  <c r="S11" i="137"/>
  <c r="W9" i="137"/>
  <c r="G10" i="137"/>
  <c r="T10" i="137"/>
  <c r="G14" i="137"/>
  <c r="G12" i="137"/>
  <c r="Z3" i="95"/>
  <c r="C24" i="137"/>
  <c r="R11" i="137"/>
  <c r="N11" i="137"/>
  <c r="R8" i="137"/>
  <c r="G16" i="137"/>
  <c r="H16" i="137" s="1"/>
  <c r="I16" i="137" s="1"/>
  <c r="J16" i="137" s="1"/>
  <c r="K16" i="137" s="1"/>
  <c r="L16" i="137" s="1"/>
  <c r="M16" i="137" s="1"/>
  <c r="T16" i="137"/>
  <c r="W16" i="137"/>
  <c r="N9" i="137"/>
  <c r="R9" i="137"/>
  <c r="W8" i="137"/>
  <c r="V8" i="137" s="1"/>
  <c r="C49" i="137"/>
  <c r="B50" i="137"/>
  <c r="E49" i="137"/>
  <c r="T9" i="137"/>
  <c r="D37" i="137"/>
  <c r="F37" i="137" s="1"/>
  <c r="C38" i="137"/>
  <c r="D38" i="137" s="1"/>
  <c r="B39" i="137"/>
  <c r="G15" i="137"/>
  <c r="W11" i="137"/>
  <c r="U10" i="138"/>
  <c r="AA4" i="95"/>
  <c r="G14" i="138"/>
  <c r="C36" i="138"/>
  <c r="B37" i="138"/>
  <c r="G32" i="138"/>
  <c r="AA36" i="95"/>
  <c r="C49" i="138"/>
  <c r="B50" i="138"/>
  <c r="E49" i="138"/>
  <c r="AA50" i="95"/>
  <c r="G47" i="138"/>
  <c r="F21" i="138"/>
  <c r="C22" i="138"/>
  <c r="E22" i="138"/>
  <c r="AA49" i="95"/>
  <c r="G46" i="138"/>
  <c r="AA16" i="95"/>
  <c r="E46" i="138"/>
  <c r="E34" i="138"/>
  <c r="D35" i="138"/>
  <c r="F35" i="138" s="1"/>
  <c r="G12" i="138"/>
  <c r="G20" i="138"/>
  <c r="AA25" i="95"/>
  <c r="R9" i="138"/>
  <c r="W9" i="138"/>
  <c r="V9" i="138" s="1"/>
  <c r="N9" i="138"/>
  <c r="G15" i="138"/>
  <c r="H15" i="138" s="1"/>
  <c r="I15" i="138" s="1"/>
  <c r="J15" i="138" s="1"/>
  <c r="K15" i="138" s="1"/>
  <c r="L15" i="138" s="1"/>
  <c r="AA38" i="95"/>
  <c r="G34" i="138"/>
  <c r="G44" i="138"/>
  <c r="AA47" i="95"/>
  <c r="AA58" i="95"/>
  <c r="D37" i="80" l="1"/>
  <c r="F37" i="80" s="1"/>
  <c r="B38" i="80"/>
  <c r="E37" i="80"/>
  <c r="C37" i="80"/>
  <c r="W15" i="80"/>
  <c r="B58" i="95"/>
  <c r="B5" i="97"/>
  <c r="B38" i="97" s="1"/>
  <c r="B59" i="95"/>
  <c r="D48" i="80"/>
  <c r="F48" i="80" s="1"/>
  <c r="G47" i="80"/>
  <c r="B50" i="95"/>
  <c r="B62" i="97" s="1"/>
  <c r="C23" i="80"/>
  <c r="E23" i="80"/>
  <c r="N15" i="80"/>
  <c r="R15" i="80"/>
  <c r="B21" i="95" s="1"/>
  <c r="B22" i="97" s="1"/>
  <c r="E49" i="80"/>
  <c r="C49" i="80"/>
  <c r="D49" i="80" s="1"/>
  <c r="F49" i="80" s="1"/>
  <c r="B50" i="80"/>
  <c r="U12" i="80"/>
  <c r="V11" i="80"/>
  <c r="B6" i="95"/>
  <c r="G37" i="80"/>
  <c r="B41" i="95"/>
  <c r="B53" i="97" s="1"/>
  <c r="G22" i="80"/>
  <c r="B27" i="95"/>
  <c r="B28" i="97" s="1"/>
  <c r="T15" i="80"/>
  <c r="B37" i="97"/>
  <c r="S15" i="80"/>
  <c r="B6" i="97"/>
  <c r="B60" i="95"/>
  <c r="U10" i="87"/>
  <c r="C4" i="95"/>
  <c r="C25" i="95"/>
  <c r="C26" i="97" s="1"/>
  <c r="G20" i="87"/>
  <c r="G11" i="87"/>
  <c r="H11" i="87" s="1"/>
  <c r="W11" i="87"/>
  <c r="C23" i="87"/>
  <c r="C47" i="95"/>
  <c r="C59" i="97" s="1"/>
  <c r="G44" i="87"/>
  <c r="G36" i="87"/>
  <c r="C40" i="95"/>
  <c r="C52" i="97" s="1"/>
  <c r="N9" i="87"/>
  <c r="R9" i="87"/>
  <c r="G48" i="87"/>
  <c r="C51" i="95"/>
  <c r="C63" i="97" s="1"/>
  <c r="C16" i="95"/>
  <c r="C17" i="97" s="1"/>
  <c r="E34" i="87"/>
  <c r="E46" i="87"/>
  <c r="E22" i="87"/>
  <c r="F34" i="87"/>
  <c r="H13" i="87"/>
  <c r="F46" i="87"/>
  <c r="C58" i="95"/>
  <c r="C4" i="97"/>
  <c r="C37" i="97" s="1"/>
  <c r="W9" i="87"/>
  <c r="V9" i="87" s="1"/>
  <c r="G22" i="87"/>
  <c r="C27" i="95"/>
  <c r="C28" i="97" s="1"/>
  <c r="C36" i="95"/>
  <c r="C48" i="97" s="1"/>
  <c r="G32" i="87"/>
  <c r="C38" i="87"/>
  <c r="D38" i="87" s="1"/>
  <c r="F38" i="87" s="1"/>
  <c r="B39" i="87"/>
  <c r="S14" i="87"/>
  <c r="T11" i="87"/>
  <c r="R14" i="87"/>
  <c r="C20" i="95" s="1"/>
  <c r="C21" i="97" s="1"/>
  <c r="N14" i="87"/>
  <c r="B50" i="87"/>
  <c r="C49" i="87"/>
  <c r="S11" i="87"/>
  <c r="T14" i="87"/>
  <c r="T10" i="88"/>
  <c r="G15" i="88"/>
  <c r="G11" i="88"/>
  <c r="G44" i="88"/>
  <c r="D47" i="95"/>
  <c r="D59" i="97" s="1"/>
  <c r="D4" i="95"/>
  <c r="S13" i="88"/>
  <c r="D50" i="88"/>
  <c r="W10" i="88"/>
  <c r="D36" i="95"/>
  <c r="D48" i="97" s="1"/>
  <c r="G32" i="88"/>
  <c r="B23" i="88"/>
  <c r="D22" i="88"/>
  <c r="W9" i="88"/>
  <c r="V9" i="88" s="1"/>
  <c r="N9" i="88"/>
  <c r="R9" i="88"/>
  <c r="S10" i="88"/>
  <c r="U10" i="88" s="1"/>
  <c r="R13" i="88"/>
  <c r="N13" i="88"/>
  <c r="C39" i="88"/>
  <c r="B40" i="88"/>
  <c r="W13" i="88"/>
  <c r="G20" i="88"/>
  <c r="D25" i="95"/>
  <c r="G36" i="88"/>
  <c r="D40" i="95"/>
  <c r="D52" i="97" s="1"/>
  <c r="G14" i="88"/>
  <c r="N10" i="88"/>
  <c r="R10" i="88"/>
  <c r="B52" i="88"/>
  <c r="C51" i="88"/>
  <c r="U10" i="90"/>
  <c r="E4" i="95"/>
  <c r="G13" i="90"/>
  <c r="N9" i="90"/>
  <c r="R9" i="90"/>
  <c r="W9" i="90"/>
  <c r="V9" i="90" s="1"/>
  <c r="S12" i="90"/>
  <c r="G44" i="90"/>
  <c r="E47" i="95"/>
  <c r="E59" i="97" s="1"/>
  <c r="C22" i="90"/>
  <c r="E22" i="90"/>
  <c r="E58" i="95"/>
  <c r="E4" i="97"/>
  <c r="E37" i="97" s="1"/>
  <c r="C37" i="90"/>
  <c r="B38" i="90"/>
  <c r="R12" i="90"/>
  <c r="N12" i="90"/>
  <c r="D49" i="90"/>
  <c r="G15" i="90"/>
  <c r="G32" i="90"/>
  <c r="E36" i="95"/>
  <c r="E48" i="97" s="1"/>
  <c r="G11" i="90"/>
  <c r="H11" i="90" s="1"/>
  <c r="E50" i="90"/>
  <c r="C50" i="90"/>
  <c r="D50" i="90" s="1"/>
  <c r="F50" i="90" s="1"/>
  <c r="B51" i="90"/>
  <c r="T12" i="90"/>
  <c r="G16" i="90"/>
  <c r="H16" i="90" s="1"/>
  <c r="I16" i="90" s="1"/>
  <c r="J16" i="90" s="1"/>
  <c r="K16" i="90" s="1"/>
  <c r="L16" i="90" s="1"/>
  <c r="M16" i="90" s="1"/>
  <c r="W16" i="90"/>
  <c r="F37" i="97"/>
  <c r="U11" i="91"/>
  <c r="V10" i="91"/>
  <c r="F5" i="95"/>
  <c r="G35" i="91"/>
  <c r="F39" i="95"/>
  <c r="F51" i="97" s="1"/>
  <c r="C50" i="91"/>
  <c r="B51" i="91"/>
  <c r="E50" i="91"/>
  <c r="C22" i="91"/>
  <c r="C37" i="91"/>
  <c r="D37" i="91" s="1"/>
  <c r="F37" i="91" s="1"/>
  <c r="B38" i="91"/>
  <c r="E37" i="91"/>
  <c r="D49" i="91"/>
  <c r="F49" i="91" s="1"/>
  <c r="R10" i="91"/>
  <c r="N10" i="91"/>
  <c r="H12" i="91"/>
  <c r="I12" i="91" s="1"/>
  <c r="S12" i="91"/>
  <c r="F5" i="97"/>
  <c r="H15" i="91"/>
  <c r="I15" i="91" s="1"/>
  <c r="J15" i="91" s="1"/>
  <c r="K15" i="91" s="1"/>
  <c r="L15" i="91" s="1"/>
  <c r="G21" i="91"/>
  <c r="F26" i="95"/>
  <c r="F27" i="97" s="1"/>
  <c r="F58" i="95"/>
  <c r="D36" i="91"/>
  <c r="C49" i="92"/>
  <c r="B50" i="92"/>
  <c r="E49" i="92"/>
  <c r="G58" i="95"/>
  <c r="D49" i="92"/>
  <c r="F49" i="92" s="1"/>
  <c r="G37" i="92"/>
  <c r="G41" i="95"/>
  <c r="G53" i="97" s="1"/>
  <c r="U11" i="92"/>
  <c r="V10" i="92"/>
  <c r="G5" i="95"/>
  <c r="G49" i="95"/>
  <c r="G61" i="97" s="1"/>
  <c r="G46" i="92"/>
  <c r="G34" i="92"/>
  <c r="G38" i="95"/>
  <c r="G50" i="97" s="1"/>
  <c r="G35" i="92"/>
  <c r="G39" i="95"/>
  <c r="G51" i="97" s="1"/>
  <c r="G47" i="92"/>
  <c r="G50" i="95"/>
  <c r="G62" i="97" s="1"/>
  <c r="G21" i="92"/>
  <c r="G26" i="95"/>
  <c r="G27" i="97" s="1"/>
  <c r="B39" i="92"/>
  <c r="C38" i="92"/>
  <c r="D38" i="92" s="1"/>
  <c r="F38" i="92" s="1"/>
  <c r="G59" i="95"/>
  <c r="G5" i="97"/>
  <c r="C22" i="92"/>
  <c r="E22" i="92"/>
  <c r="N12" i="92"/>
  <c r="R12" i="92"/>
  <c r="G37" i="97"/>
  <c r="AE14" i="97" s="1"/>
  <c r="AE13" i="97"/>
  <c r="N14" i="92"/>
  <c r="R14" i="92"/>
  <c r="S12" i="92"/>
  <c r="H52" i="95"/>
  <c r="H64" i="97" s="1"/>
  <c r="G49" i="93"/>
  <c r="N14" i="93"/>
  <c r="R14" i="93"/>
  <c r="H20" i="95" s="1"/>
  <c r="H21" i="97" s="1"/>
  <c r="R11" i="93"/>
  <c r="F35" i="93" s="1"/>
  <c r="N11" i="93"/>
  <c r="B23" i="93"/>
  <c r="D22" i="93"/>
  <c r="F22" i="93" s="1"/>
  <c r="V10" i="93"/>
  <c r="H5" i="95"/>
  <c r="G36" i="93"/>
  <c r="H40" i="95"/>
  <c r="H52" i="97" s="1"/>
  <c r="H15" i="93"/>
  <c r="B51" i="93"/>
  <c r="E50" i="93"/>
  <c r="C50" i="93"/>
  <c r="D50" i="93" s="1"/>
  <c r="F50" i="93" s="1"/>
  <c r="W14" i="93"/>
  <c r="G48" i="93"/>
  <c r="H51" i="95"/>
  <c r="H63" i="97" s="1"/>
  <c r="B38" i="93"/>
  <c r="C37" i="93"/>
  <c r="E37" i="93"/>
  <c r="H16" i="93"/>
  <c r="I16" i="93" s="1"/>
  <c r="J16" i="93" s="1"/>
  <c r="K16" i="93" s="1"/>
  <c r="L16" i="93" s="1"/>
  <c r="M16" i="93" s="1"/>
  <c r="H5" i="97"/>
  <c r="H38" i="97" s="1"/>
  <c r="H59" i="95"/>
  <c r="S11" i="93"/>
  <c r="U11" i="93" s="1"/>
  <c r="S14" i="93"/>
  <c r="W11" i="93"/>
  <c r="T14" i="93"/>
  <c r="V10" i="94"/>
  <c r="I5" i="95"/>
  <c r="D48" i="94"/>
  <c r="F48" i="94" s="1"/>
  <c r="I49" i="95"/>
  <c r="I61" i="97" s="1"/>
  <c r="G46" i="94"/>
  <c r="G36" i="94"/>
  <c r="I40" i="95"/>
  <c r="I52" i="97" s="1"/>
  <c r="H11" i="94"/>
  <c r="T11" i="94"/>
  <c r="U11" i="94" s="1"/>
  <c r="W11" i="94"/>
  <c r="H14" i="94"/>
  <c r="I14" i="94" s="1"/>
  <c r="J14" i="94" s="1"/>
  <c r="G22" i="94"/>
  <c r="I27" i="95"/>
  <c r="I28" i="97" s="1"/>
  <c r="G34" i="94"/>
  <c r="I38" i="95"/>
  <c r="I50" i="97" s="1"/>
  <c r="C37" i="94"/>
  <c r="E37" i="94"/>
  <c r="B38" i="94"/>
  <c r="I16" i="95"/>
  <c r="I17" i="97" s="1"/>
  <c r="E34" i="94"/>
  <c r="E46" i="94"/>
  <c r="E22" i="94"/>
  <c r="C49" i="94"/>
  <c r="D49" i="94" s="1"/>
  <c r="F49" i="94" s="1"/>
  <c r="E49" i="94"/>
  <c r="B50" i="94"/>
  <c r="H15" i="94"/>
  <c r="D37" i="94"/>
  <c r="F37" i="94" s="1"/>
  <c r="C23" i="94"/>
  <c r="I5" i="97"/>
  <c r="I38" i="97" s="1"/>
  <c r="I59" i="95"/>
  <c r="B23" i="96"/>
  <c r="D22" i="96"/>
  <c r="F22" i="96" s="1"/>
  <c r="G48" i="96"/>
  <c r="J51" i="95"/>
  <c r="J63" i="97" s="1"/>
  <c r="J17" i="95"/>
  <c r="J18" i="97" s="1"/>
  <c r="E47" i="96"/>
  <c r="E35" i="96"/>
  <c r="J5" i="97"/>
  <c r="J38" i="97" s="1"/>
  <c r="J59" i="95"/>
  <c r="D49" i="96"/>
  <c r="F49" i="96" s="1"/>
  <c r="G35" i="96"/>
  <c r="J39" i="95"/>
  <c r="J51" i="97" s="1"/>
  <c r="B38" i="96"/>
  <c r="C37" i="96"/>
  <c r="E37" i="96"/>
  <c r="B51" i="96"/>
  <c r="C50" i="96"/>
  <c r="D50" i="96" s="1"/>
  <c r="F50" i="96" s="1"/>
  <c r="E50" i="96"/>
  <c r="H15" i="96"/>
  <c r="I15" i="96" s="1"/>
  <c r="J15" i="96" s="1"/>
  <c r="K15" i="96" s="1"/>
  <c r="S15" i="96"/>
  <c r="J58" i="95"/>
  <c r="U11" i="96"/>
  <c r="V10" i="96"/>
  <c r="J5" i="95"/>
  <c r="G36" i="96"/>
  <c r="J40" i="95"/>
  <c r="J52" i="97" s="1"/>
  <c r="J37" i="97"/>
  <c r="G47" i="96"/>
  <c r="J50" i="95"/>
  <c r="J62" i="97" s="1"/>
  <c r="B4" i="109"/>
  <c r="G11" i="99"/>
  <c r="H11" i="99" s="1"/>
  <c r="B50" i="99"/>
  <c r="C49" i="99"/>
  <c r="G16" i="99"/>
  <c r="G12" i="99"/>
  <c r="B25" i="109"/>
  <c r="L26" i="97" s="1"/>
  <c r="G20" i="99"/>
  <c r="S10" i="99"/>
  <c r="U10" i="99" s="1"/>
  <c r="L4" i="97"/>
  <c r="G32" i="99"/>
  <c r="B36" i="109"/>
  <c r="L48" i="97" s="1"/>
  <c r="S11" i="99"/>
  <c r="N10" i="99"/>
  <c r="R10" i="99"/>
  <c r="G44" i="99"/>
  <c r="B47" i="109"/>
  <c r="L59" i="97" s="1"/>
  <c r="B39" i="99"/>
  <c r="E38" i="99"/>
  <c r="C38" i="99"/>
  <c r="D38" i="99" s="1"/>
  <c r="F38" i="99" s="1"/>
  <c r="G13" i="99"/>
  <c r="B23" i="99"/>
  <c r="D22" i="99"/>
  <c r="F22" i="99" s="1"/>
  <c r="D37" i="99"/>
  <c r="N9" i="99"/>
  <c r="R9" i="99"/>
  <c r="W9" i="99"/>
  <c r="V9" i="99" s="1"/>
  <c r="D48" i="99"/>
  <c r="D49" i="99"/>
  <c r="R15" i="100"/>
  <c r="C21" i="109" s="1"/>
  <c r="M22" i="97" s="1"/>
  <c r="N15" i="100"/>
  <c r="G21" i="100"/>
  <c r="C26" i="109"/>
  <c r="M27" i="97" s="1"/>
  <c r="D36" i="100"/>
  <c r="F36" i="100" s="1"/>
  <c r="G32" i="100"/>
  <c r="C36" i="109"/>
  <c r="M48" i="97" s="1"/>
  <c r="C50" i="100"/>
  <c r="B51" i="100"/>
  <c r="D49" i="100"/>
  <c r="F49" i="100" s="1"/>
  <c r="E45" i="100"/>
  <c r="C15" i="109"/>
  <c r="M16" i="97" s="1"/>
  <c r="E33" i="100"/>
  <c r="F33" i="100"/>
  <c r="F45" i="100"/>
  <c r="E21" i="100"/>
  <c r="G14" i="100"/>
  <c r="G44" i="100"/>
  <c r="C47" i="109"/>
  <c r="M59" i="97" s="1"/>
  <c r="G47" i="100"/>
  <c r="C50" i="109"/>
  <c r="M62" i="97" s="1"/>
  <c r="G35" i="100"/>
  <c r="C39" i="109"/>
  <c r="M51" i="97" s="1"/>
  <c r="G16" i="100"/>
  <c r="H16" i="100" s="1"/>
  <c r="I16" i="100" s="1"/>
  <c r="J16" i="100" s="1"/>
  <c r="K16" i="100" s="1"/>
  <c r="L16" i="100" s="1"/>
  <c r="M16" i="100" s="1"/>
  <c r="T15" i="100"/>
  <c r="U9" i="100"/>
  <c r="V8" i="100"/>
  <c r="C3" i="109"/>
  <c r="W15" i="100"/>
  <c r="G34" i="100"/>
  <c r="C38" i="109"/>
  <c r="M50" i="97" s="1"/>
  <c r="C49" i="109"/>
  <c r="M61" i="97" s="1"/>
  <c r="G46" i="100"/>
  <c r="C22" i="100"/>
  <c r="E22" i="100"/>
  <c r="G48" i="100"/>
  <c r="C51" i="109"/>
  <c r="M63" i="97" s="1"/>
  <c r="E37" i="100"/>
  <c r="C37" i="100"/>
  <c r="D37" i="100" s="1"/>
  <c r="F37" i="100" s="1"/>
  <c r="B38" i="100"/>
  <c r="D52" i="109"/>
  <c r="N64" i="97" s="1"/>
  <c r="G49" i="101"/>
  <c r="U11" i="101"/>
  <c r="D5" i="109"/>
  <c r="C23" i="101"/>
  <c r="E23" i="101"/>
  <c r="B38" i="101"/>
  <c r="C37" i="101"/>
  <c r="D37" i="101" s="1"/>
  <c r="F37" i="101" s="1"/>
  <c r="E37" i="101"/>
  <c r="N10" i="101"/>
  <c r="R10" i="101"/>
  <c r="F22" i="101" s="1"/>
  <c r="W10" i="101"/>
  <c r="V10" i="101" s="1"/>
  <c r="D36" i="101"/>
  <c r="S15" i="101"/>
  <c r="T16" i="101"/>
  <c r="T15" i="101"/>
  <c r="B51" i="101"/>
  <c r="C50" i="101"/>
  <c r="D50" i="101" s="1"/>
  <c r="H14" i="101"/>
  <c r="H12" i="101"/>
  <c r="T12" i="101" s="1"/>
  <c r="N16" i="101"/>
  <c r="R16" i="101"/>
  <c r="D22" i="109" s="1"/>
  <c r="N23" i="97" s="1"/>
  <c r="N15" i="101"/>
  <c r="R15" i="101"/>
  <c r="D21" i="109" s="1"/>
  <c r="N22" i="97" s="1"/>
  <c r="N5" i="97"/>
  <c r="N38" i="97" s="1"/>
  <c r="D59" i="109"/>
  <c r="W16" i="101"/>
  <c r="G35" i="101"/>
  <c r="D39" i="109"/>
  <c r="N51" i="97" s="1"/>
  <c r="S16" i="101"/>
  <c r="G46" i="102"/>
  <c r="E49" i="109"/>
  <c r="O61" i="97" s="1"/>
  <c r="U10" i="102"/>
  <c r="V9" i="102"/>
  <c r="E4" i="109"/>
  <c r="F22" i="102"/>
  <c r="C23" i="102"/>
  <c r="E23" i="102"/>
  <c r="C49" i="102"/>
  <c r="B50" i="102"/>
  <c r="E51" i="109"/>
  <c r="O63" i="97" s="1"/>
  <c r="G48" i="102"/>
  <c r="H13" i="102"/>
  <c r="I13" i="102" s="1"/>
  <c r="J13" i="102" s="1"/>
  <c r="E40" i="109"/>
  <c r="O52" i="97" s="1"/>
  <c r="G36" i="102"/>
  <c r="O4" i="97"/>
  <c r="O37" i="97" s="1"/>
  <c r="E58" i="109"/>
  <c r="E33" i="102"/>
  <c r="E15" i="109"/>
  <c r="O16" i="97" s="1"/>
  <c r="E45" i="102"/>
  <c r="E21" i="102"/>
  <c r="F45" i="102"/>
  <c r="F33" i="102"/>
  <c r="F21" i="102"/>
  <c r="E16" i="109"/>
  <c r="O17" i="97" s="1"/>
  <c r="E34" i="102"/>
  <c r="F34" i="102"/>
  <c r="E46" i="102"/>
  <c r="E22" i="102"/>
  <c r="C38" i="102"/>
  <c r="B39" i="102"/>
  <c r="W13" i="102"/>
  <c r="H14" i="102"/>
  <c r="G22" i="103"/>
  <c r="F27" i="109"/>
  <c r="P28" i="97" s="1"/>
  <c r="B38" i="103"/>
  <c r="C37" i="103"/>
  <c r="H11" i="103"/>
  <c r="W11" i="103"/>
  <c r="S11" i="103"/>
  <c r="B51" i="103"/>
  <c r="C50" i="103"/>
  <c r="E50" i="103"/>
  <c r="U11" i="103"/>
  <c r="V10" i="103"/>
  <c r="F5" i="109"/>
  <c r="N15" i="103"/>
  <c r="R15" i="103"/>
  <c r="F21" i="109" s="1"/>
  <c r="P22" i="97" s="1"/>
  <c r="H13" i="103"/>
  <c r="D36" i="103"/>
  <c r="F36" i="103" s="1"/>
  <c r="S15" i="103"/>
  <c r="C23" i="103"/>
  <c r="F58" i="109"/>
  <c r="F15" i="109"/>
  <c r="P16" i="97" s="1"/>
  <c r="E45" i="103"/>
  <c r="E33" i="103"/>
  <c r="E21" i="103"/>
  <c r="F45" i="103"/>
  <c r="F33" i="103"/>
  <c r="F21" i="103"/>
  <c r="P5" i="97"/>
  <c r="G15" i="109"/>
  <c r="Q16" i="97" s="1"/>
  <c r="E33" i="104"/>
  <c r="E45" i="104"/>
  <c r="E21" i="104"/>
  <c r="F33" i="104"/>
  <c r="F45" i="104"/>
  <c r="F21" i="104"/>
  <c r="Q26" i="97"/>
  <c r="Q37" i="97" s="1"/>
  <c r="G58" i="109"/>
  <c r="U10" i="104"/>
  <c r="V9" i="104"/>
  <c r="G4" i="109"/>
  <c r="B50" i="104"/>
  <c r="E49" i="104"/>
  <c r="C49" i="104"/>
  <c r="R12" i="104"/>
  <c r="N12" i="104"/>
  <c r="B39" i="104"/>
  <c r="E38" i="104"/>
  <c r="C38" i="104"/>
  <c r="D38" i="104" s="1"/>
  <c r="F38" i="104" s="1"/>
  <c r="E23" i="104"/>
  <c r="C23" i="104"/>
  <c r="R10" i="104"/>
  <c r="N10" i="104"/>
  <c r="G17" i="109"/>
  <c r="Q18" i="97" s="1"/>
  <c r="E35" i="104"/>
  <c r="E47" i="104"/>
  <c r="F47" i="104"/>
  <c r="F36" i="104"/>
  <c r="D37" i="104"/>
  <c r="F37" i="104" s="1"/>
  <c r="W12" i="104"/>
  <c r="F35" i="104"/>
  <c r="G44" i="105"/>
  <c r="H47" i="109"/>
  <c r="R59" i="97" s="1"/>
  <c r="R5" i="97"/>
  <c r="C38" i="105"/>
  <c r="E38" i="105"/>
  <c r="B39" i="105"/>
  <c r="H48" i="109"/>
  <c r="R60" i="97" s="1"/>
  <c r="G45" i="105"/>
  <c r="G33" i="105"/>
  <c r="H37" i="109"/>
  <c r="R49" i="97" s="1"/>
  <c r="G49" i="105"/>
  <c r="H52" i="109"/>
  <c r="R64" i="97" s="1"/>
  <c r="G21" i="105"/>
  <c r="H26" i="109"/>
  <c r="R27" i="97" s="1"/>
  <c r="G36" i="105"/>
  <c r="H40" i="109"/>
  <c r="R52" i="97" s="1"/>
  <c r="G32" i="105"/>
  <c r="H36" i="109"/>
  <c r="R48" i="97" s="1"/>
  <c r="U11" i="105"/>
  <c r="H5" i="109"/>
  <c r="V10" i="105"/>
  <c r="B51" i="105"/>
  <c r="E50" i="105"/>
  <c r="C50" i="105"/>
  <c r="D50" i="105" s="1"/>
  <c r="F50" i="105" s="1"/>
  <c r="G37" i="105"/>
  <c r="H41" i="109"/>
  <c r="R53" i="97" s="1"/>
  <c r="G48" i="105"/>
  <c r="H51" i="109"/>
  <c r="R63" i="97" s="1"/>
  <c r="H25" i="109"/>
  <c r="G20" i="105"/>
  <c r="B24" i="105"/>
  <c r="D23" i="105"/>
  <c r="F23" i="105" s="1"/>
  <c r="U10" i="106"/>
  <c r="I4" i="109"/>
  <c r="G34" i="106"/>
  <c r="I38" i="109"/>
  <c r="S50" i="97" s="1"/>
  <c r="G16" i="106"/>
  <c r="H16" i="106" s="1"/>
  <c r="I16" i="106" s="1"/>
  <c r="J16" i="106" s="1"/>
  <c r="K16" i="106" s="1"/>
  <c r="L16" i="106" s="1"/>
  <c r="M16" i="106" s="1"/>
  <c r="W16" i="106"/>
  <c r="I14" i="109"/>
  <c r="S15" i="97" s="1"/>
  <c r="E44" i="106"/>
  <c r="F44" i="106"/>
  <c r="E32" i="106"/>
  <c r="E20" i="106"/>
  <c r="F32" i="106"/>
  <c r="F20" i="106"/>
  <c r="C50" i="106"/>
  <c r="B51" i="106"/>
  <c r="N15" i="106"/>
  <c r="R15" i="106"/>
  <c r="I21" i="109" s="1"/>
  <c r="S22" i="97" s="1"/>
  <c r="G49" i="106"/>
  <c r="I52" i="109"/>
  <c r="S64" i="97" s="1"/>
  <c r="E22" i="106"/>
  <c r="C22" i="106"/>
  <c r="S4" i="97"/>
  <c r="G47" i="106"/>
  <c r="I50" i="109"/>
  <c r="S62" i="97" s="1"/>
  <c r="D36" i="106"/>
  <c r="N9" i="106"/>
  <c r="R9" i="106"/>
  <c r="W9" i="106"/>
  <c r="V9" i="106" s="1"/>
  <c r="N14" i="106"/>
  <c r="R14" i="106"/>
  <c r="I20" i="109" s="1"/>
  <c r="S21" i="97" s="1"/>
  <c r="G12" i="106"/>
  <c r="H12" i="106" s="1"/>
  <c r="I12" i="106" s="1"/>
  <c r="W12" i="106"/>
  <c r="G46" i="106"/>
  <c r="I49" i="109"/>
  <c r="S61" i="97" s="1"/>
  <c r="S16" i="106"/>
  <c r="C37" i="106"/>
  <c r="E37" i="106"/>
  <c r="B38" i="106"/>
  <c r="F21" i="106"/>
  <c r="T12" i="106"/>
  <c r="T16" i="106"/>
  <c r="U11" i="107"/>
  <c r="V10" i="107"/>
  <c r="J5" i="109"/>
  <c r="G35" i="107"/>
  <c r="J39" i="109"/>
  <c r="T51" i="97" s="1"/>
  <c r="G32" i="107"/>
  <c r="J36" i="109"/>
  <c r="T48" i="97" s="1"/>
  <c r="N15" i="107"/>
  <c r="R15" i="107"/>
  <c r="J21" i="109" s="1"/>
  <c r="T22" i="97" s="1"/>
  <c r="E49" i="107"/>
  <c r="C49" i="107"/>
  <c r="B50" i="107"/>
  <c r="H12" i="107"/>
  <c r="T12" i="107"/>
  <c r="G47" i="107"/>
  <c r="J50" i="109"/>
  <c r="T62" i="97" s="1"/>
  <c r="G44" i="107"/>
  <c r="J47" i="109"/>
  <c r="T59" i="97" s="1"/>
  <c r="D48" i="107"/>
  <c r="S15" i="107"/>
  <c r="C23" i="107"/>
  <c r="E23" i="107"/>
  <c r="H14" i="107"/>
  <c r="R10" i="107"/>
  <c r="F22" i="107" s="1"/>
  <c r="N10" i="107"/>
  <c r="G20" i="107"/>
  <c r="J25" i="109"/>
  <c r="C37" i="107"/>
  <c r="E37" i="107"/>
  <c r="B38" i="107"/>
  <c r="W15" i="107"/>
  <c r="L27" i="109"/>
  <c r="G22" i="108"/>
  <c r="B40" i="108"/>
  <c r="E39" i="108"/>
  <c r="C39" i="108"/>
  <c r="B51" i="108"/>
  <c r="C50" i="108"/>
  <c r="D50" i="108" s="1"/>
  <c r="F50" i="108" s="1"/>
  <c r="E50" i="108"/>
  <c r="G34" i="108"/>
  <c r="L38" i="109"/>
  <c r="H16" i="108"/>
  <c r="D49" i="108"/>
  <c r="E33" i="108"/>
  <c r="L15" i="109"/>
  <c r="E45" i="108"/>
  <c r="E21" i="108"/>
  <c r="F45" i="108"/>
  <c r="F33" i="108"/>
  <c r="F21" i="108"/>
  <c r="G46" i="108"/>
  <c r="L49" i="109"/>
  <c r="L50" i="109"/>
  <c r="G47" i="108"/>
  <c r="H13" i="108"/>
  <c r="D39" i="108"/>
  <c r="F39" i="108" s="1"/>
  <c r="D38" i="108"/>
  <c r="F38" i="108" s="1"/>
  <c r="C23" i="108"/>
  <c r="E23" i="108"/>
  <c r="L17" i="109"/>
  <c r="E35" i="108"/>
  <c r="F35" i="108"/>
  <c r="E47" i="108"/>
  <c r="H12" i="108"/>
  <c r="U11" i="108"/>
  <c r="L5" i="95"/>
  <c r="V10" i="108"/>
  <c r="L5" i="109"/>
  <c r="U11" i="111"/>
  <c r="V10" i="111"/>
  <c r="M5" i="109"/>
  <c r="B24" i="111"/>
  <c r="D23" i="111"/>
  <c r="F23" i="111" s="1"/>
  <c r="C37" i="111"/>
  <c r="B38" i="111"/>
  <c r="E37" i="111"/>
  <c r="M59" i="109"/>
  <c r="M52" i="109"/>
  <c r="G49" i="111"/>
  <c r="G22" i="111"/>
  <c r="M27" i="109"/>
  <c r="G35" i="111"/>
  <c r="M39" i="109"/>
  <c r="R12" i="111"/>
  <c r="N12" i="111"/>
  <c r="H16" i="111"/>
  <c r="F48" i="111"/>
  <c r="M17" i="109"/>
  <c r="E47" i="111"/>
  <c r="F47" i="111"/>
  <c r="E35" i="111"/>
  <c r="E50" i="111"/>
  <c r="C50" i="111"/>
  <c r="B51" i="111"/>
  <c r="F36" i="111"/>
  <c r="M16" i="109"/>
  <c r="E46" i="111"/>
  <c r="E34" i="111"/>
  <c r="E22" i="111"/>
  <c r="F34" i="111"/>
  <c r="F46" i="111"/>
  <c r="S12" i="111"/>
  <c r="C37" i="112"/>
  <c r="B38" i="112"/>
  <c r="G48" i="112"/>
  <c r="N51" i="109"/>
  <c r="C49" i="112"/>
  <c r="B50" i="112"/>
  <c r="S13" i="112"/>
  <c r="N59" i="109"/>
  <c r="D36" i="112"/>
  <c r="F36" i="112" s="1"/>
  <c r="N50" i="109"/>
  <c r="G47" i="112"/>
  <c r="D37" i="112"/>
  <c r="W13" i="112"/>
  <c r="W15" i="112"/>
  <c r="N17" i="109"/>
  <c r="E35" i="112"/>
  <c r="E47" i="112"/>
  <c r="G35" i="112"/>
  <c r="N39" i="109"/>
  <c r="N13" i="112"/>
  <c r="R13" i="112"/>
  <c r="N19" i="109" s="1"/>
  <c r="T15" i="112"/>
  <c r="U11" i="112"/>
  <c r="V10" i="112"/>
  <c r="N5" i="109"/>
  <c r="B23" i="112"/>
  <c r="D22" i="112"/>
  <c r="F22" i="112" s="1"/>
  <c r="R15" i="112"/>
  <c r="N21" i="109" s="1"/>
  <c r="N15" i="112"/>
  <c r="B50" i="113"/>
  <c r="C49" i="113"/>
  <c r="D49" i="113" s="1"/>
  <c r="F49" i="113" s="1"/>
  <c r="G49" i="113" s="1"/>
  <c r="E49" i="113"/>
  <c r="G37" i="113"/>
  <c r="O41" i="109"/>
  <c r="H11" i="113"/>
  <c r="W11" i="113" s="1"/>
  <c r="O52" i="109"/>
  <c r="C38" i="113"/>
  <c r="B39" i="113"/>
  <c r="E38" i="113"/>
  <c r="O27" i="109"/>
  <c r="G22" i="113"/>
  <c r="O40" i="109"/>
  <c r="G36" i="113"/>
  <c r="O15" i="109"/>
  <c r="E45" i="113"/>
  <c r="E33" i="113"/>
  <c r="F33" i="113"/>
  <c r="E21" i="113"/>
  <c r="F45" i="113"/>
  <c r="F21" i="113"/>
  <c r="C23" i="113"/>
  <c r="S11" i="113"/>
  <c r="U11" i="113" s="1"/>
  <c r="V10" i="113"/>
  <c r="O5" i="109"/>
  <c r="P26" i="109"/>
  <c r="G21" i="114"/>
  <c r="C37" i="114"/>
  <c r="B38" i="114"/>
  <c r="E37" i="114"/>
  <c r="B23" i="114"/>
  <c r="D22" i="114"/>
  <c r="F22" i="114" s="1"/>
  <c r="U10" i="114"/>
  <c r="V9" i="114"/>
  <c r="P4" i="109"/>
  <c r="P59" i="109" s="1"/>
  <c r="D37" i="114"/>
  <c r="F37" i="114" s="1"/>
  <c r="P51" i="109"/>
  <c r="G48" i="114"/>
  <c r="P15" i="109"/>
  <c r="E45" i="114"/>
  <c r="E33" i="114"/>
  <c r="E21" i="114"/>
  <c r="F33" i="114"/>
  <c r="F45" i="114"/>
  <c r="D36" i="114"/>
  <c r="F36" i="114" s="1"/>
  <c r="G47" i="114"/>
  <c r="P50" i="109"/>
  <c r="C49" i="114"/>
  <c r="B50" i="114"/>
  <c r="E49" i="114"/>
  <c r="P58" i="109"/>
  <c r="G38" i="115"/>
  <c r="Q42" i="109"/>
  <c r="C49" i="115"/>
  <c r="B50" i="115"/>
  <c r="E49" i="115"/>
  <c r="G36" i="115"/>
  <c r="Q40" i="109"/>
  <c r="Q15" i="109"/>
  <c r="E33" i="115"/>
  <c r="E45" i="115"/>
  <c r="E21" i="115"/>
  <c r="F33" i="115"/>
  <c r="F45" i="115"/>
  <c r="F21" i="115"/>
  <c r="B40" i="115"/>
  <c r="C39" i="115"/>
  <c r="D39" i="115" s="1"/>
  <c r="F39" i="115" s="1"/>
  <c r="E39" i="115"/>
  <c r="D48" i="115"/>
  <c r="F48" i="115" s="1"/>
  <c r="D49" i="115"/>
  <c r="F49" i="115" s="1"/>
  <c r="Q38" i="109"/>
  <c r="G34" i="115"/>
  <c r="Q27" i="109"/>
  <c r="G22" i="115"/>
  <c r="U11" i="115"/>
  <c r="V10" i="115"/>
  <c r="Q5" i="109"/>
  <c r="Q60" i="109" s="1"/>
  <c r="C23" i="115"/>
  <c r="E23" i="115"/>
  <c r="G46" i="115"/>
  <c r="Q49" i="109"/>
  <c r="E36" i="116"/>
  <c r="C49" i="116"/>
  <c r="B50" i="116"/>
  <c r="E49" i="116"/>
  <c r="R15" i="109"/>
  <c r="E45" i="116"/>
  <c r="E33" i="116"/>
  <c r="E21" i="116"/>
  <c r="F45" i="116"/>
  <c r="F33" i="116"/>
  <c r="H16" i="116"/>
  <c r="H11" i="116"/>
  <c r="T11" i="116"/>
  <c r="U11" i="116"/>
  <c r="R5" i="109"/>
  <c r="V10" i="116"/>
  <c r="C37" i="116"/>
  <c r="B38" i="116"/>
  <c r="E37" i="116"/>
  <c r="D48" i="116"/>
  <c r="F48" i="116" s="1"/>
  <c r="D49" i="116"/>
  <c r="F49" i="116" s="1"/>
  <c r="B23" i="116"/>
  <c r="D22" i="116"/>
  <c r="F22" i="116" s="1"/>
  <c r="D37" i="116"/>
  <c r="F37" i="116" s="1"/>
  <c r="R26" i="109"/>
  <c r="R59" i="109" s="1"/>
  <c r="G21" i="116"/>
  <c r="D36" i="116"/>
  <c r="F36" i="116" s="1"/>
  <c r="C49" i="117"/>
  <c r="D49" i="117" s="1"/>
  <c r="B50" i="117"/>
  <c r="G48" i="117"/>
  <c r="S51" i="109"/>
  <c r="U12" i="117"/>
  <c r="V11" i="117"/>
  <c r="S6" i="109"/>
  <c r="B39" i="117"/>
  <c r="E38" i="117"/>
  <c r="C38" i="117"/>
  <c r="D38" i="117" s="1"/>
  <c r="F38" i="117" s="1"/>
  <c r="G22" i="117"/>
  <c r="S27" i="109"/>
  <c r="G46" i="117"/>
  <c r="S49" i="109"/>
  <c r="R11" i="117"/>
  <c r="N11" i="117"/>
  <c r="S60" i="109"/>
  <c r="D37" i="117"/>
  <c r="H13" i="117"/>
  <c r="C23" i="117"/>
  <c r="E23" i="117"/>
  <c r="G36" i="117"/>
  <c r="S40" i="109"/>
  <c r="U58" i="109"/>
  <c r="V37" i="97" s="1"/>
  <c r="F21" i="118"/>
  <c r="U11" i="118"/>
  <c r="V10" i="118"/>
  <c r="U5" i="109"/>
  <c r="H13" i="118"/>
  <c r="C50" i="118"/>
  <c r="B51" i="118"/>
  <c r="E50" i="118"/>
  <c r="T16" i="118"/>
  <c r="D50" i="118"/>
  <c r="F50" i="118" s="1"/>
  <c r="C22" i="118"/>
  <c r="V5" i="97"/>
  <c r="D36" i="118"/>
  <c r="F36" i="118" s="1"/>
  <c r="R10" i="118"/>
  <c r="N10" i="118"/>
  <c r="W16" i="118"/>
  <c r="U15" i="109"/>
  <c r="V16" i="97" s="1"/>
  <c r="E45" i="118"/>
  <c r="E33" i="118"/>
  <c r="F33" i="118"/>
  <c r="F45" i="118"/>
  <c r="E21" i="118"/>
  <c r="C37" i="118"/>
  <c r="B38" i="118"/>
  <c r="N16" i="118"/>
  <c r="R16" i="118"/>
  <c r="U22" i="109" s="1"/>
  <c r="V23" i="97" s="1"/>
  <c r="S16" i="118"/>
  <c r="V26" i="109"/>
  <c r="W27" i="97" s="1"/>
  <c r="G21" i="119"/>
  <c r="D36" i="119"/>
  <c r="F36" i="119" s="1"/>
  <c r="B51" i="119"/>
  <c r="E50" i="119"/>
  <c r="C50" i="119"/>
  <c r="D50" i="119" s="1"/>
  <c r="F50" i="119" s="1"/>
  <c r="U11" i="119"/>
  <c r="V10" i="119"/>
  <c r="V5" i="109"/>
  <c r="D49" i="119"/>
  <c r="F49" i="119" s="1"/>
  <c r="V15" i="109"/>
  <c r="W16" i="97" s="1"/>
  <c r="E45" i="119"/>
  <c r="E33" i="119"/>
  <c r="E21" i="119"/>
  <c r="F45" i="119"/>
  <c r="F33" i="119"/>
  <c r="B23" i="119"/>
  <c r="D22" i="119"/>
  <c r="F22" i="119" s="1"/>
  <c r="B38" i="119"/>
  <c r="C37" i="119"/>
  <c r="D37" i="119" s="1"/>
  <c r="F37" i="119" s="1"/>
  <c r="E37" i="119"/>
  <c r="V59" i="109"/>
  <c r="W38" i="97" s="1"/>
  <c r="W5" i="97"/>
  <c r="W39" i="109"/>
  <c r="X51" i="97" s="1"/>
  <c r="G35" i="120"/>
  <c r="G48" i="120"/>
  <c r="W51" i="109"/>
  <c r="X63" i="97" s="1"/>
  <c r="R13" i="120"/>
  <c r="N13" i="120"/>
  <c r="U11" i="120"/>
  <c r="V10" i="120"/>
  <c r="W5" i="109"/>
  <c r="D36" i="120"/>
  <c r="F36" i="120" s="1"/>
  <c r="H15" i="120"/>
  <c r="I15" i="120" s="1"/>
  <c r="J15" i="120" s="1"/>
  <c r="K15" i="120" s="1"/>
  <c r="L15" i="120" s="1"/>
  <c r="G47" i="120"/>
  <c r="W50" i="109"/>
  <c r="X62" i="97" s="1"/>
  <c r="C22" i="120"/>
  <c r="E22" i="120"/>
  <c r="C37" i="120"/>
  <c r="D37" i="120" s="1"/>
  <c r="F37" i="120" s="1"/>
  <c r="E37" i="120"/>
  <c r="B38" i="120"/>
  <c r="X5" i="97"/>
  <c r="W17" i="109"/>
  <c r="X18" i="97" s="1"/>
  <c r="E47" i="120"/>
  <c r="E35" i="120"/>
  <c r="W13" i="120"/>
  <c r="E50" i="120"/>
  <c r="C50" i="120"/>
  <c r="D50" i="120" s="1"/>
  <c r="F50" i="120" s="1"/>
  <c r="B51" i="120"/>
  <c r="G21" i="120"/>
  <c r="W26" i="109"/>
  <c r="X27" i="97" s="1"/>
  <c r="S13" i="120"/>
  <c r="U10" i="121"/>
  <c r="V9" i="121"/>
  <c r="X4" i="109"/>
  <c r="C49" i="121"/>
  <c r="B50" i="121"/>
  <c r="E49" i="121"/>
  <c r="C37" i="121"/>
  <c r="B38" i="121"/>
  <c r="E37" i="121"/>
  <c r="G22" i="121"/>
  <c r="X27" i="109"/>
  <c r="Y28" i="97" s="1"/>
  <c r="X58" i="109"/>
  <c r="Y37" i="97" s="1"/>
  <c r="AF14" i="97" s="1"/>
  <c r="Y4" i="97"/>
  <c r="AF13" i="97" s="1"/>
  <c r="D48" i="121"/>
  <c r="D36" i="121"/>
  <c r="D37" i="121"/>
  <c r="F37" i="121" s="1"/>
  <c r="H12" i="121"/>
  <c r="S12" i="121" s="1"/>
  <c r="C23" i="121"/>
  <c r="H11" i="121"/>
  <c r="S11" i="121"/>
  <c r="C50" i="122"/>
  <c r="B51" i="122"/>
  <c r="C37" i="122"/>
  <c r="B38" i="122"/>
  <c r="E37" i="122"/>
  <c r="H16" i="122"/>
  <c r="G20" i="122"/>
  <c r="Y25" i="109"/>
  <c r="G45" i="122"/>
  <c r="Y48" i="109"/>
  <c r="Z60" i="97" s="1"/>
  <c r="B23" i="122"/>
  <c r="D22" i="122"/>
  <c r="F22" i="122" s="1"/>
  <c r="U11" i="122"/>
  <c r="V10" i="122"/>
  <c r="Y5" i="109"/>
  <c r="G35" i="122"/>
  <c r="Y39" i="109"/>
  <c r="Z51" i="97" s="1"/>
  <c r="D50" i="122"/>
  <c r="G44" i="122"/>
  <c r="Y47" i="109"/>
  <c r="Z59" i="97" s="1"/>
  <c r="G21" i="122"/>
  <c r="Y26" i="109"/>
  <c r="Z27" i="97" s="1"/>
  <c r="D49" i="122"/>
  <c r="F49" i="122" s="1"/>
  <c r="D36" i="122"/>
  <c r="F36" i="122" s="1"/>
  <c r="G48" i="122"/>
  <c r="Y51" i="109"/>
  <c r="Z63" i="97" s="1"/>
  <c r="H14" i="122"/>
  <c r="H15" i="122"/>
  <c r="Z5" i="97"/>
  <c r="Y36" i="109"/>
  <c r="Z48" i="97" s="1"/>
  <c r="G32" i="122"/>
  <c r="Z18" i="109"/>
  <c r="AA19" i="97" s="1"/>
  <c r="E36" i="123"/>
  <c r="B50" i="123"/>
  <c r="C49" i="123"/>
  <c r="E49" i="123"/>
  <c r="B23" i="123"/>
  <c r="D22" i="123"/>
  <c r="F22" i="123" s="1"/>
  <c r="D49" i="123"/>
  <c r="F49" i="123" s="1"/>
  <c r="H11" i="123"/>
  <c r="T11" i="123"/>
  <c r="S11" i="123"/>
  <c r="U11" i="123" s="1"/>
  <c r="F36" i="123"/>
  <c r="AA5" i="97"/>
  <c r="Z15" i="109"/>
  <c r="AA16" i="97" s="1"/>
  <c r="E33" i="123"/>
  <c r="E45" i="123"/>
  <c r="F33" i="123"/>
  <c r="E21" i="123"/>
  <c r="F45" i="123"/>
  <c r="B39" i="123"/>
  <c r="C38" i="123"/>
  <c r="H16" i="123"/>
  <c r="D48" i="123"/>
  <c r="F48" i="123" s="1"/>
  <c r="F21" i="123"/>
  <c r="K14" i="123"/>
  <c r="S14" i="123"/>
  <c r="G37" i="123"/>
  <c r="Z41" i="109"/>
  <c r="AA53" i="97" s="1"/>
  <c r="E48" i="123"/>
  <c r="Z58" i="109"/>
  <c r="AA37" i="97" s="1"/>
  <c r="V10" i="123"/>
  <c r="Z5" i="109"/>
  <c r="AA59" i="109"/>
  <c r="AB38" i="97" s="1"/>
  <c r="G49" i="124"/>
  <c r="AA52" i="109"/>
  <c r="AB64" i="97" s="1"/>
  <c r="G35" i="124"/>
  <c r="AA39" i="109"/>
  <c r="AB51" i="97" s="1"/>
  <c r="G48" i="124"/>
  <c r="AA51" i="109"/>
  <c r="AB63" i="97" s="1"/>
  <c r="B23" i="124"/>
  <c r="D22" i="124"/>
  <c r="AA40" i="109"/>
  <c r="AB52" i="97" s="1"/>
  <c r="G36" i="124"/>
  <c r="AB26" i="97"/>
  <c r="AA58" i="109"/>
  <c r="AB37" i="97" s="1"/>
  <c r="T14" i="124"/>
  <c r="G47" i="124"/>
  <c r="AA50" i="109"/>
  <c r="AB62" i="97" s="1"/>
  <c r="H15" i="124"/>
  <c r="U11" i="124"/>
  <c r="V10" i="124"/>
  <c r="AA5" i="109"/>
  <c r="R14" i="124"/>
  <c r="AA20" i="109" s="1"/>
  <c r="AB21" i="97" s="1"/>
  <c r="N14" i="124"/>
  <c r="W14" i="124"/>
  <c r="C37" i="124"/>
  <c r="B38" i="124"/>
  <c r="E37" i="124"/>
  <c r="C50" i="124"/>
  <c r="E50" i="124"/>
  <c r="B51" i="124"/>
  <c r="N10" i="124"/>
  <c r="R10" i="124"/>
  <c r="S14" i="124"/>
  <c r="G47" i="89"/>
  <c r="L50" i="95"/>
  <c r="U11" i="89"/>
  <c r="V10" i="89"/>
  <c r="C49" i="89"/>
  <c r="B50" i="89"/>
  <c r="E49" i="89"/>
  <c r="E37" i="89"/>
  <c r="C37" i="89"/>
  <c r="B38" i="89"/>
  <c r="H16" i="89"/>
  <c r="I16" i="89" s="1"/>
  <c r="J16" i="89" s="1"/>
  <c r="K16" i="89" s="1"/>
  <c r="L16" i="89" s="1"/>
  <c r="M16" i="89" s="1"/>
  <c r="F36" i="89"/>
  <c r="S16" i="89"/>
  <c r="G48" i="89"/>
  <c r="L51" i="95"/>
  <c r="L39" i="95"/>
  <c r="G35" i="89"/>
  <c r="E36" i="89"/>
  <c r="B23" i="89"/>
  <c r="D22" i="89"/>
  <c r="F22" i="89" s="1"/>
  <c r="W16" i="89"/>
  <c r="G48" i="125"/>
  <c r="M51" i="95"/>
  <c r="H15" i="125"/>
  <c r="I15" i="125" s="1"/>
  <c r="J15" i="125" s="1"/>
  <c r="K15" i="125" s="1"/>
  <c r="L15" i="125" s="1"/>
  <c r="S15" i="125"/>
  <c r="M15" i="95"/>
  <c r="E33" i="125"/>
  <c r="E45" i="125"/>
  <c r="E21" i="125"/>
  <c r="F33" i="125"/>
  <c r="F45" i="125"/>
  <c r="F21" i="125"/>
  <c r="G32" i="125"/>
  <c r="M36" i="95"/>
  <c r="G47" i="125"/>
  <c r="M50" i="95"/>
  <c r="W15" i="125"/>
  <c r="M25" i="95"/>
  <c r="M58" i="95" s="1"/>
  <c r="G20" i="125"/>
  <c r="R10" i="125"/>
  <c r="N10" i="125"/>
  <c r="T15" i="125"/>
  <c r="B39" i="125"/>
  <c r="C38" i="125"/>
  <c r="E38" i="125"/>
  <c r="G44" i="125"/>
  <c r="M47" i="95"/>
  <c r="U10" i="125"/>
  <c r="V9" i="125"/>
  <c r="M4" i="95"/>
  <c r="B50" i="125"/>
  <c r="C49" i="125"/>
  <c r="E49" i="125"/>
  <c r="C23" i="125"/>
  <c r="E23" i="125"/>
  <c r="D37" i="125"/>
  <c r="F37" i="125" s="1"/>
  <c r="B50" i="126"/>
  <c r="C49" i="126"/>
  <c r="G22" i="126"/>
  <c r="N27" i="95"/>
  <c r="H14" i="126"/>
  <c r="I14" i="126" s="1"/>
  <c r="J14" i="126" s="1"/>
  <c r="T14" i="126"/>
  <c r="U11" i="126"/>
  <c r="V10" i="126"/>
  <c r="N5" i="95"/>
  <c r="D48" i="126"/>
  <c r="F48" i="126" s="1"/>
  <c r="H13" i="126"/>
  <c r="I13" i="126" s="1"/>
  <c r="T13" i="126"/>
  <c r="C23" i="126"/>
  <c r="E23" i="126"/>
  <c r="N16" i="126"/>
  <c r="R16" i="126"/>
  <c r="N22" i="95" s="1"/>
  <c r="T16" i="126"/>
  <c r="B39" i="126"/>
  <c r="C38" i="126"/>
  <c r="D49" i="126"/>
  <c r="G36" i="126"/>
  <c r="N40" i="95"/>
  <c r="D38" i="126"/>
  <c r="D37" i="126"/>
  <c r="O27" i="95"/>
  <c r="G22" i="127"/>
  <c r="B50" i="127"/>
  <c r="C49" i="127"/>
  <c r="B39" i="127"/>
  <c r="E38" i="127"/>
  <c r="C38" i="127"/>
  <c r="D38" i="127" s="1"/>
  <c r="F38" i="127" s="1"/>
  <c r="H13" i="127"/>
  <c r="I13" i="127" s="1"/>
  <c r="J13" i="127" s="1"/>
  <c r="G36" i="127"/>
  <c r="O40" i="95"/>
  <c r="H15" i="127"/>
  <c r="I15" i="127" s="1"/>
  <c r="J15" i="127" s="1"/>
  <c r="K15" i="127" s="1"/>
  <c r="L15" i="127" s="1"/>
  <c r="D48" i="127"/>
  <c r="F48" i="127" s="1"/>
  <c r="O15" i="95"/>
  <c r="E33" i="127"/>
  <c r="E45" i="127"/>
  <c r="E21" i="127"/>
  <c r="F33" i="127"/>
  <c r="F21" i="127"/>
  <c r="F45" i="127"/>
  <c r="C23" i="127"/>
  <c r="E23" i="127"/>
  <c r="U10" i="127"/>
  <c r="V9" i="127"/>
  <c r="O4" i="95"/>
  <c r="G47" i="127"/>
  <c r="O50" i="95"/>
  <c r="G38" i="128"/>
  <c r="P42" i="95"/>
  <c r="B40" i="128"/>
  <c r="E39" i="128"/>
  <c r="C39" i="128"/>
  <c r="D39" i="128" s="1"/>
  <c r="F39" i="128" s="1"/>
  <c r="U11" i="128"/>
  <c r="V10" i="128"/>
  <c r="P5" i="95"/>
  <c r="P60" i="95" s="1"/>
  <c r="E38" i="128"/>
  <c r="S13" i="128"/>
  <c r="F48" i="128"/>
  <c r="P18" i="95"/>
  <c r="E24" i="128"/>
  <c r="E36" i="128"/>
  <c r="F36" i="128"/>
  <c r="E48" i="128"/>
  <c r="W13" i="128"/>
  <c r="E50" i="128"/>
  <c r="B51" i="128"/>
  <c r="C50" i="128"/>
  <c r="D50" i="128" s="1"/>
  <c r="F50" i="128" s="1"/>
  <c r="T13" i="128"/>
  <c r="F24" i="128"/>
  <c r="N13" i="128"/>
  <c r="R13" i="128"/>
  <c r="B26" i="128"/>
  <c r="D25" i="128"/>
  <c r="F25" i="128" s="1"/>
  <c r="M16" i="128"/>
  <c r="T16" i="128"/>
  <c r="U12" i="129"/>
  <c r="V11" i="129"/>
  <c r="Q6" i="95"/>
  <c r="C49" i="129"/>
  <c r="B50" i="129"/>
  <c r="G22" i="129"/>
  <c r="Q27" i="95"/>
  <c r="Q60" i="95"/>
  <c r="G36" i="129"/>
  <c r="Q40" i="95"/>
  <c r="H13" i="129"/>
  <c r="E38" i="129"/>
  <c r="C38" i="129"/>
  <c r="B39" i="129"/>
  <c r="Q17" i="95"/>
  <c r="E35" i="129"/>
  <c r="F35" i="129"/>
  <c r="E47" i="129"/>
  <c r="Q51" i="95"/>
  <c r="G48" i="129"/>
  <c r="H16" i="129"/>
  <c r="I16" i="129" s="1"/>
  <c r="J16" i="129" s="1"/>
  <c r="K16" i="129" s="1"/>
  <c r="L16" i="129" s="1"/>
  <c r="M16" i="129" s="1"/>
  <c r="T16" i="129"/>
  <c r="D38" i="129"/>
  <c r="F38" i="129" s="1"/>
  <c r="Q50" i="95"/>
  <c r="G47" i="129"/>
  <c r="C23" i="129"/>
  <c r="E23" i="129"/>
  <c r="D49" i="129"/>
  <c r="I15" i="129"/>
  <c r="B38" i="130"/>
  <c r="C37" i="130"/>
  <c r="D37" i="130" s="1"/>
  <c r="F37" i="130" s="1"/>
  <c r="E37" i="130"/>
  <c r="U11" i="130"/>
  <c r="V10" i="130"/>
  <c r="R5" i="95"/>
  <c r="N15" i="130"/>
  <c r="R15" i="130"/>
  <c r="R21" i="95" s="1"/>
  <c r="R47" i="95"/>
  <c r="G44" i="130"/>
  <c r="S15" i="130"/>
  <c r="G33" i="130"/>
  <c r="R37" i="95"/>
  <c r="G32" i="130"/>
  <c r="R36" i="95"/>
  <c r="R51" i="95"/>
  <c r="G48" i="130"/>
  <c r="B51" i="130"/>
  <c r="C50" i="130"/>
  <c r="E50" i="130"/>
  <c r="B23" i="130"/>
  <c r="D22" i="130"/>
  <c r="F22" i="130" s="1"/>
  <c r="G49" i="130"/>
  <c r="R52" i="95"/>
  <c r="G35" i="130"/>
  <c r="R39" i="95"/>
  <c r="W15" i="130"/>
  <c r="G20" i="130"/>
  <c r="R25" i="95"/>
  <c r="R58" i="95" s="1"/>
  <c r="R16" i="95"/>
  <c r="E34" i="130"/>
  <c r="F34" i="130"/>
  <c r="E46" i="130"/>
  <c r="F46" i="130"/>
  <c r="G21" i="130"/>
  <c r="R26" i="95"/>
  <c r="R59" i="95" s="1"/>
  <c r="R48" i="95"/>
  <c r="G45" i="130"/>
  <c r="T15" i="130"/>
  <c r="G22" i="131"/>
  <c r="S27" i="95"/>
  <c r="G34" i="131"/>
  <c r="S38" i="95"/>
  <c r="G46" i="131"/>
  <c r="S49" i="95"/>
  <c r="E45" i="131"/>
  <c r="S15" i="95"/>
  <c r="E33" i="131"/>
  <c r="E21" i="131"/>
  <c r="F45" i="131"/>
  <c r="F33" i="131"/>
  <c r="F21" i="131"/>
  <c r="B39" i="131"/>
  <c r="E38" i="131"/>
  <c r="C38" i="131"/>
  <c r="D38" i="131" s="1"/>
  <c r="F38" i="131" s="1"/>
  <c r="G49" i="131"/>
  <c r="S52" i="95"/>
  <c r="G36" i="131"/>
  <c r="S40" i="95"/>
  <c r="G48" i="131"/>
  <c r="S51" i="95"/>
  <c r="B52" i="131"/>
  <c r="E51" i="131"/>
  <c r="C51" i="131"/>
  <c r="D51" i="131" s="1"/>
  <c r="F51" i="131" s="1"/>
  <c r="D50" i="131"/>
  <c r="F50" i="131" s="1"/>
  <c r="D37" i="131"/>
  <c r="F37" i="131" s="1"/>
  <c r="C23" i="131"/>
  <c r="E23" i="131"/>
  <c r="U11" i="131"/>
  <c r="S5" i="95"/>
  <c r="S60" i="95" s="1"/>
  <c r="V10" i="131"/>
  <c r="H12" i="132"/>
  <c r="G47" i="132"/>
  <c r="U50" i="95"/>
  <c r="G37" i="132"/>
  <c r="U41" i="95"/>
  <c r="B39" i="132"/>
  <c r="C38" i="132"/>
  <c r="U15" i="95"/>
  <c r="E33" i="132"/>
  <c r="E45" i="132"/>
  <c r="F33" i="132"/>
  <c r="F45" i="132"/>
  <c r="E21" i="132"/>
  <c r="C22" i="132"/>
  <c r="E22" i="132"/>
  <c r="D49" i="132"/>
  <c r="F49" i="132" s="1"/>
  <c r="H14" i="132"/>
  <c r="F21" i="132"/>
  <c r="B50" i="132"/>
  <c r="E49" i="132"/>
  <c r="C49" i="132"/>
  <c r="U11" i="132"/>
  <c r="V10" i="132"/>
  <c r="U5" i="95"/>
  <c r="V40" i="95"/>
  <c r="G36" i="133"/>
  <c r="B50" i="133"/>
  <c r="E49" i="133"/>
  <c r="C49" i="133"/>
  <c r="G48" i="133"/>
  <c r="V51" i="95"/>
  <c r="G22" i="133"/>
  <c r="V27" i="95"/>
  <c r="C23" i="133"/>
  <c r="E23" i="133"/>
  <c r="D49" i="133"/>
  <c r="F49" i="133" s="1"/>
  <c r="D37" i="133"/>
  <c r="F37" i="133" s="1"/>
  <c r="G47" i="133"/>
  <c r="V50" i="95"/>
  <c r="B39" i="133"/>
  <c r="C38" i="133"/>
  <c r="D38" i="133" s="1"/>
  <c r="F38" i="133" s="1"/>
  <c r="E38" i="133"/>
  <c r="V18" i="95"/>
  <c r="E36" i="133"/>
  <c r="U11" i="133"/>
  <c r="V10" i="133"/>
  <c r="V5" i="95"/>
  <c r="V60" i="95" s="1"/>
  <c r="W39" i="95"/>
  <c r="G35" i="134"/>
  <c r="G48" i="134"/>
  <c r="W51" i="95"/>
  <c r="C50" i="134"/>
  <c r="D50" i="134" s="1"/>
  <c r="F50" i="134" s="1"/>
  <c r="B51" i="134"/>
  <c r="E50" i="134"/>
  <c r="U11" i="134"/>
  <c r="V10" i="134"/>
  <c r="W5" i="95"/>
  <c r="C37" i="134"/>
  <c r="B38" i="134"/>
  <c r="H15" i="134"/>
  <c r="I15" i="134" s="1"/>
  <c r="J15" i="134" s="1"/>
  <c r="K15" i="134" s="1"/>
  <c r="G36" i="134"/>
  <c r="W40" i="95"/>
  <c r="D49" i="134"/>
  <c r="W17" i="95"/>
  <c r="E47" i="134"/>
  <c r="E35" i="134"/>
  <c r="F47" i="134"/>
  <c r="H13" i="134"/>
  <c r="B23" i="134"/>
  <c r="D22" i="134"/>
  <c r="F22" i="134" s="1"/>
  <c r="G48" i="135"/>
  <c r="X51" i="95"/>
  <c r="W14" i="135"/>
  <c r="H11" i="135"/>
  <c r="T11" i="135"/>
  <c r="S11" i="135"/>
  <c r="B23" i="135"/>
  <c r="D22" i="135"/>
  <c r="R13" i="135"/>
  <c r="N13" i="135"/>
  <c r="H15" i="135"/>
  <c r="S13" i="135"/>
  <c r="H14" i="135"/>
  <c r="I14" i="135" s="1"/>
  <c r="J14" i="135" s="1"/>
  <c r="K14" i="135" s="1"/>
  <c r="S14" i="135"/>
  <c r="T13" i="135"/>
  <c r="R10" i="135"/>
  <c r="N10" i="135"/>
  <c r="E33" i="135"/>
  <c r="X15" i="95"/>
  <c r="E45" i="135"/>
  <c r="F33" i="135"/>
  <c r="E21" i="135"/>
  <c r="F45" i="135"/>
  <c r="B39" i="135"/>
  <c r="C38" i="135"/>
  <c r="B50" i="135"/>
  <c r="E49" i="135"/>
  <c r="C49" i="135"/>
  <c r="D49" i="135" s="1"/>
  <c r="F49" i="135" s="1"/>
  <c r="H16" i="135"/>
  <c r="W11" i="135"/>
  <c r="F21" i="135"/>
  <c r="W13" i="135"/>
  <c r="T14" i="135"/>
  <c r="U11" i="135"/>
  <c r="V10" i="135"/>
  <c r="X5" i="95"/>
  <c r="S14" i="136"/>
  <c r="H15" i="136"/>
  <c r="Y51" i="95"/>
  <c r="G48" i="136"/>
  <c r="H16" i="136"/>
  <c r="Y18" i="95"/>
  <c r="E48" i="136"/>
  <c r="V10" i="136"/>
  <c r="Y5" i="95"/>
  <c r="T14" i="136"/>
  <c r="R14" i="136"/>
  <c r="Y20" i="95" s="1"/>
  <c r="N14" i="136"/>
  <c r="B23" i="136"/>
  <c r="D22" i="136"/>
  <c r="F22" i="136" s="1"/>
  <c r="H11" i="136"/>
  <c r="T11" i="136"/>
  <c r="U11" i="136" s="1"/>
  <c r="Y15" i="95"/>
  <c r="E45" i="136"/>
  <c r="F45" i="136"/>
  <c r="E33" i="136"/>
  <c r="E21" i="136"/>
  <c r="F33" i="136"/>
  <c r="F21" i="136"/>
  <c r="G49" i="136"/>
  <c r="Y52" i="95"/>
  <c r="C50" i="136"/>
  <c r="E50" i="136"/>
  <c r="B51" i="136"/>
  <c r="C37" i="136"/>
  <c r="B38" i="136"/>
  <c r="E37" i="136"/>
  <c r="D36" i="136"/>
  <c r="F36" i="136" s="1"/>
  <c r="U10" i="137"/>
  <c r="V9" i="137"/>
  <c r="Z4" i="95"/>
  <c r="B40" i="137"/>
  <c r="C39" i="137"/>
  <c r="D39" i="137" s="1"/>
  <c r="H15" i="137"/>
  <c r="I15" i="137" s="1"/>
  <c r="J15" i="137" s="1"/>
  <c r="K15" i="137" s="1"/>
  <c r="L15" i="137" s="1"/>
  <c r="B51" i="137"/>
  <c r="C50" i="137"/>
  <c r="D50" i="137" s="1"/>
  <c r="E32" i="137"/>
  <c r="E44" i="137"/>
  <c r="Z14" i="95"/>
  <c r="E20" i="137"/>
  <c r="F20" i="137"/>
  <c r="F44" i="137"/>
  <c r="F32" i="137"/>
  <c r="H12" i="137"/>
  <c r="I12" i="137" s="1"/>
  <c r="R10" i="137"/>
  <c r="N10" i="137"/>
  <c r="D49" i="137"/>
  <c r="F49" i="137" s="1"/>
  <c r="G37" i="137"/>
  <c r="Z41" i="95"/>
  <c r="Z17" i="95"/>
  <c r="E35" i="137"/>
  <c r="E23" i="137"/>
  <c r="E47" i="137"/>
  <c r="F35" i="137"/>
  <c r="F47" i="137"/>
  <c r="H14" i="137"/>
  <c r="F23" i="137"/>
  <c r="E33" i="137"/>
  <c r="Z15" i="95"/>
  <c r="E21" i="137"/>
  <c r="F33" i="137"/>
  <c r="E45" i="137"/>
  <c r="F45" i="137"/>
  <c r="F21" i="137"/>
  <c r="R16" i="137"/>
  <c r="Z22" i="95" s="1"/>
  <c r="N16" i="137"/>
  <c r="B25" i="137"/>
  <c r="D24" i="137"/>
  <c r="W10" i="137"/>
  <c r="S16" i="137"/>
  <c r="B51" i="138"/>
  <c r="C50" i="138"/>
  <c r="H14" i="138"/>
  <c r="I14" i="138" s="1"/>
  <c r="J14" i="138" s="1"/>
  <c r="K14" i="138" s="1"/>
  <c r="W14" i="138"/>
  <c r="S15" i="138"/>
  <c r="W15" i="138"/>
  <c r="B38" i="138"/>
  <c r="E37" i="138"/>
  <c r="C37" i="138"/>
  <c r="D37" i="138" s="1"/>
  <c r="F37" i="138" s="1"/>
  <c r="T15" i="138"/>
  <c r="AA15" i="95"/>
  <c r="E45" i="138"/>
  <c r="E33" i="138"/>
  <c r="E21" i="138"/>
  <c r="F45" i="138"/>
  <c r="F33" i="138"/>
  <c r="H12" i="138"/>
  <c r="S12" i="138" s="1"/>
  <c r="D49" i="138"/>
  <c r="F49" i="138" s="1"/>
  <c r="R15" i="138"/>
  <c r="AA21" i="95" s="1"/>
  <c r="N15" i="138"/>
  <c r="B23" i="138"/>
  <c r="D22" i="138"/>
  <c r="F22" i="138" s="1"/>
  <c r="AA39" i="95"/>
  <c r="G35" i="138"/>
  <c r="AA26" i="95"/>
  <c r="AA59" i="95" s="1"/>
  <c r="G21" i="138"/>
  <c r="T14" i="138"/>
  <c r="D36" i="138"/>
  <c r="U11" i="138"/>
  <c r="AA5" i="95"/>
  <c r="V10" i="138"/>
  <c r="B39" i="97" l="1"/>
  <c r="E38" i="80"/>
  <c r="C38" i="80"/>
  <c r="D38" i="80" s="1"/>
  <c r="F38" i="80" s="1"/>
  <c r="G38" i="80" s="1"/>
  <c r="B39" i="80"/>
  <c r="C50" i="80"/>
  <c r="D50" i="80" s="1"/>
  <c r="F50" i="80" s="1"/>
  <c r="B51" i="80"/>
  <c r="E50" i="80"/>
  <c r="B7" i="97"/>
  <c r="G49" i="80"/>
  <c r="B52" i="95"/>
  <c r="B64" i="97" s="1"/>
  <c r="E39" i="80"/>
  <c r="U13" i="80"/>
  <c r="V12" i="80"/>
  <c r="B7" i="95"/>
  <c r="B24" i="80"/>
  <c r="D23" i="80"/>
  <c r="F23" i="80" s="1"/>
  <c r="G48" i="80"/>
  <c r="B51" i="95"/>
  <c r="B63" i="97" s="1"/>
  <c r="C39" i="87"/>
  <c r="B40" i="87"/>
  <c r="E39" i="87"/>
  <c r="B24" i="87"/>
  <c r="D23" i="87"/>
  <c r="F23" i="87" s="1"/>
  <c r="C50" i="87"/>
  <c r="D50" i="87" s="1"/>
  <c r="F50" i="87" s="1"/>
  <c r="B51" i="87"/>
  <c r="E50" i="87"/>
  <c r="C42" i="95"/>
  <c r="C54" i="97" s="1"/>
  <c r="G38" i="87"/>
  <c r="I13" i="87"/>
  <c r="J13" i="87" s="1"/>
  <c r="S13" i="87"/>
  <c r="C15" i="95"/>
  <c r="C16" i="97" s="1"/>
  <c r="E33" i="87"/>
  <c r="E21" i="87"/>
  <c r="E45" i="87"/>
  <c r="F45" i="87"/>
  <c r="F33" i="87"/>
  <c r="F21" i="87"/>
  <c r="C5" i="97"/>
  <c r="E38" i="87"/>
  <c r="G34" i="87"/>
  <c r="C38" i="95"/>
  <c r="C50" i="97" s="1"/>
  <c r="R11" i="87"/>
  <c r="N11" i="87"/>
  <c r="D49" i="87"/>
  <c r="D39" i="87"/>
  <c r="F39" i="87" s="1"/>
  <c r="G46" i="87"/>
  <c r="C49" i="95"/>
  <c r="C61" i="97" s="1"/>
  <c r="U11" i="87"/>
  <c r="V10" i="87"/>
  <c r="C5" i="95"/>
  <c r="V10" i="88"/>
  <c r="D5" i="95"/>
  <c r="C52" i="88"/>
  <c r="D52" i="88" s="1"/>
  <c r="F52" i="88" s="1"/>
  <c r="E52" i="88"/>
  <c r="H14" i="88"/>
  <c r="D39" i="88"/>
  <c r="D15" i="95"/>
  <c r="D16" i="97" s="1"/>
  <c r="E33" i="88"/>
  <c r="E45" i="88"/>
  <c r="F33" i="88"/>
  <c r="E21" i="88"/>
  <c r="F45" i="88"/>
  <c r="F21" i="88"/>
  <c r="F22" i="88"/>
  <c r="D16" i="95"/>
  <c r="D17" i="97" s="1"/>
  <c r="F34" i="88"/>
  <c r="E46" i="88"/>
  <c r="E34" i="88"/>
  <c r="F46" i="88"/>
  <c r="E22" i="88"/>
  <c r="D51" i="88"/>
  <c r="H15" i="88"/>
  <c r="D19" i="95"/>
  <c r="D20" i="97" s="1"/>
  <c r="E49" i="88"/>
  <c r="E37" i="88"/>
  <c r="F49" i="88"/>
  <c r="F37" i="88"/>
  <c r="C23" i="88"/>
  <c r="H11" i="88"/>
  <c r="S11" i="88"/>
  <c r="T11" i="88"/>
  <c r="U11" i="88" s="1"/>
  <c r="D26" i="97"/>
  <c r="D37" i="97" s="1"/>
  <c r="D58" i="95"/>
  <c r="E40" i="88"/>
  <c r="C40" i="88"/>
  <c r="D40" i="88" s="1"/>
  <c r="F40" i="88" s="1"/>
  <c r="D5" i="97"/>
  <c r="C51" i="90"/>
  <c r="B52" i="90"/>
  <c r="H15" i="90"/>
  <c r="I15" i="90" s="1"/>
  <c r="J15" i="90" s="1"/>
  <c r="K15" i="90" s="1"/>
  <c r="T15" i="90"/>
  <c r="E18" i="95"/>
  <c r="E19" i="97" s="1"/>
  <c r="E48" i="90"/>
  <c r="F48" i="90"/>
  <c r="E36" i="90"/>
  <c r="E15" i="95"/>
  <c r="E16" i="97" s="1"/>
  <c r="E45" i="90"/>
  <c r="E33" i="90"/>
  <c r="F45" i="90"/>
  <c r="F33" i="90"/>
  <c r="E21" i="90"/>
  <c r="F36" i="90"/>
  <c r="T11" i="90"/>
  <c r="S16" i="90"/>
  <c r="E53" i="95"/>
  <c r="E65" i="97" s="1"/>
  <c r="G50" i="90"/>
  <c r="S11" i="90"/>
  <c r="C38" i="90"/>
  <c r="B39" i="90"/>
  <c r="E38" i="90"/>
  <c r="R16" i="90"/>
  <c r="E22" i="95" s="1"/>
  <c r="E23" i="97" s="1"/>
  <c r="N16" i="90"/>
  <c r="W11" i="90"/>
  <c r="F21" i="90"/>
  <c r="D38" i="90"/>
  <c r="F38" i="90" s="1"/>
  <c r="D37" i="90"/>
  <c r="D51" i="90"/>
  <c r="H13" i="90"/>
  <c r="E5" i="97"/>
  <c r="R11" i="90"/>
  <c r="N11" i="90"/>
  <c r="B23" i="90"/>
  <c r="D22" i="90"/>
  <c r="F22" i="90" s="1"/>
  <c r="T16" i="90"/>
  <c r="U11" i="90"/>
  <c r="V10" i="90"/>
  <c r="E5" i="95"/>
  <c r="F59" i="95"/>
  <c r="C51" i="91"/>
  <c r="D51" i="91" s="1"/>
  <c r="B52" i="91"/>
  <c r="S15" i="91"/>
  <c r="F16" i="95"/>
  <c r="F17" i="97" s="1"/>
  <c r="E46" i="91"/>
  <c r="F46" i="91"/>
  <c r="E34" i="91"/>
  <c r="F34" i="91"/>
  <c r="C38" i="91"/>
  <c r="D38" i="91" s="1"/>
  <c r="F38" i="91" s="1"/>
  <c r="B39" i="91"/>
  <c r="E38" i="91"/>
  <c r="D50" i="91"/>
  <c r="F50" i="91" s="1"/>
  <c r="W12" i="91"/>
  <c r="U12" i="91"/>
  <c r="V11" i="91"/>
  <c r="F6" i="95"/>
  <c r="R15" i="91"/>
  <c r="F21" i="95" s="1"/>
  <c r="F22" i="97" s="1"/>
  <c r="N15" i="91"/>
  <c r="G49" i="91"/>
  <c r="F52" i="95"/>
  <c r="F64" i="97" s="1"/>
  <c r="G37" i="91"/>
  <c r="F41" i="95"/>
  <c r="F53" i="97" s="1"/>
  <c r="T15" i="91"/>
  <c r="T12" i="91"/>
  <c r="F6" i="97"/>
  <c r="B23" i="91"/>
  <c r="D22" i="91"/>
  <c r="F22" i="91" s="1"/>
  <c r="F38" i="97"/>
  <c r="N12" i="91"/>
  <c r="R12" i="91"/>
  <c r="F36" i="91" s="1"/>
  <c r="E22" i="91"/>
  <c r="W15" i="91"/>
  <c r="C50" i="92"/>
  <c r="D50" i="92" s="1"/>
  <c r="B51" i="92"/>
  <c r="G49" i="92"/>
  <c r="G52" i="95"/>
  <c r="G64" i="97" s="1"/>
  <c r="G38" i="92"/>
  <c r="G42" i="95"/>
  <c r="G54" i="97" s="1"/>
  <c r="G20" i="95"/>
  <c r="G21" i="97" s="1"/>
  <c r="E50" i="92"/>
  <c r="F50" i="92"/>
  <c r="G18" i="95"/>
  <c r="G19" i="97" s="1"/>
  <c r="E48" i="92"/>
  <c r="F48" i="92"/>
  <c r="E36" i="92"/>
  <c r="F36" i="92"/>
  <c r="B23" i="92"/>
  <c r="D22" i="92"/>
  <c r="F22" i="92" s="1"/>
  <c r="E38" i="92"/>
  <c r="U12" i="92"/>
  <c r="V11" i="92"/>
  <c r="G6" i="95"/>
  <c r="G38" i="97"/>
  <c r="C39" i="92"/>
  <c r="D39" i="92" s="1"/>
  <c r="F39" i="92" s="1"/>
  <c r="E39" i="92"/>
  <c r="B40" i="92"/>
  <c r="G6" i="97"/>
  <c r="G50" i="93"/>
  <c r="H53" i="95"/>
  <c r="H65" i="97" s="1"/>
  <c r="U12" i="93"/>
  <c r="V11" i="93"/>
  <c r="H6" i="95"/>
  <c r="G35" i="93"/>
  <c r="H39" i="95"/>
  <c r="H51" i="97" s="1"/>
  <c r="S16" i="93"/>
  <c r="C38" i="93"/>
  <c r="E38" i="93"/>
  <c r="B39" i="93"/>
  <c r="H6" i="97"/>
  <c r="R16" i="93"/>
  <c r="H22" i="95" s="1"/>
  <c r="H23" i="97" s="1"/>
  <c r="N16" i="93"/>
  <c r="I15" i="93"/>
  <c r="J15" i="93" s="1"/>
  <c r="K15" i="93" s="1"/>
  <c r="G22" i="93"/>
  <c r="H27" i="95"/>
  <c r="H28" i="97" s="1"/>
  <c r="H17" i="95"/>
  <c r="H18" i="97" s="1"/>
  <c r="E47" i="93"/>
  <c r="E35" i="93"/>
  <c r="F47" i="93"/>
  <c r="T16" i="93"/>
  <c r="D38" i="93"/>
  <c r="F38" i="93" s="1"/>
  <c r="D37" i="93"/>
  <c r="F37" i="93" s="1"/>
  <c r="C51" i="93"/>
  <c r="B52" i="93"/>
  <c r="W16" i="93"/>
  <c r="C23" i="93"/>
  <c r="E23" i="93"/>
  <c r="U12" i="94"/>
  <c r="V11" i="94"/>
  <c r="I6" i="95"/>
  <c r="B24" i="94"/>
  <c r="D23" i="94"/>
  <c r="G49" i="94"/>
  <c r="I52" i="95"/>
  <c r="I64" i="97" s="1"/>
  <c r="T14" i="94"/>
  <c r="I60" i="95"/>
  <c r="I6" i="97"/>
  <c r="I39" i="97" s="1"/>
  <c r="G37" i="94"/>
  <c r="I41" i="95"/>
  <c r="I53" i="97" s="1"/>
  <c r="I15" i="94"/>
  <c r="C38" i="94"/>
  <c r="D38" i="94" s="1"/>
  <c r="B39" i="94"/>
  <c r="N11" i="94"/>
  <c r="R11" i="94"/>
  <c r="C50" i="94"/>
  <c r="D50" i="94" s="1"/>
  <c r="B51" i="94"/>
  <c r="K14" i="94"/>
  <c r="W14" i="94" s="1"/>
  <c r="S14" i="94"/>
  <c r="G48" i="94"/>
  <c r="I51" i="95"/>
  <c r="I63" i="97" s="1"/>
  <c r="J6" i="97"/>
  <c r="C51" i="96"/>
  <c r="B52" i="96"/>
  <c r="G50" i="96"/>
  <c r="J53" i="95"/>
  <c r="J65" i="97" s="1"/>
  <c r="L15" i="96"/>
  <c r="T15" i="96"/>
  <c r="C23" i="96"/>
  <c r="E23" i="96"/>
  <c r="U12" i="96"/>
  <c r="V11" i="96"/>
  <c r="J6" i="95"/>
  <c r="D37" i="96"/>
  <c r="F37" i="96" s="1"/>
  <c r="G49" i="96"/>
  <c r="J52" i="95"/>
  <c r="J64" i="97" s="1"/>
  <c r="G22" i="96"/>
  <c r="J27" i="95"/>
  <c r="J28" i="97" s="1"/>
  <c r="C38" i="96"/>
  <c r="D38" i="96" s="1"/>
  <c r="F38" i="96" s="1"/>
  <c r="B39" i="96"/>
  <c r="E38" i="96"/>
  <c r="V10" i="99"/>
  <c r="B5" i="109"/>
  <c r="L5" i="97"/>
  <c r="G38" i="99"/>
  <c r="B42" i="109"/>
  <c r="L54" i="97" s="1"/>
  <c r="L37" i="97"/>
  <c r="H16" i="99"/>
  <c r="W11" i="99"/>
  <c r="H13" i="99"/>
  <c r="I13" i="99" s="1"/>
  <c r="J13" i="99" s="1"/>
  <c r="S13" i="99"/>
  <c r="C50" i="99"/>
  <c r="D50" i="99" s="1"/>
  <c r="F50" i="99" s="1"/>
  <c r="B51" i="99"/>
  <c r="E50" i="99"/>
  <c r="G22" i="99"/>
  <c r="B27" i="109"/>
  <c r="L28" i="97" s="1"/>
  <c r="C23" i="99"/>
  <c r="B16" i="109"/>
  <c r="L17" i="97" s="1"/>
  <c r="E34" i="99"/>
  <c r="E46" i="99"/>
  <c r="F34" i="99"/>
  <c r="F46" i="99"/>
  <c r="E22" i="99"/>
  <c r="H12" i="99"/>
  <c r="S12" i="99"/>
  <c r="T12" i="99"/>
  <c r="T11" i="99"/>
  <c r="U11" i="99" s="1"/>
  <c r="B15" i="109"/>
  <c r="L16" i="97" s="1"/>
  <c r="E33" i="99"/>
  <c r="E45" i="99"/>
  <c r="F33" i="99"/>
  <c r="E21" i="99"/>
  <c r="F45" i="99"/>
  <c r="F21" i="99"/>
  <c r="B58" i="109"/>
  <c r="C39" i="99"/>
  <c r="D39" i="99" s="1"/>
  <c r="F39" i="99" s="1"/>
  <c r="B40" i="99"/>
  <c r="E39" i="99"/>
  <c r="R11" i="99"/>
  <c r="E23" i="99" s="1"/>
  <c r="N11" i="99"/>
  <c r="G37" i="100"/>
  <c r="C41" i="109"/>
  <c r="M53" i="97" s="1"/>
  <c r="M4" i="97"/>
  <c r="M37" i="97" s="1"/>
  <c r="C58" i="109"/>
  <c r="T16" i="100"/>
  <c r="G45" i="100"/>
  <c r="C48" i="109"/>
  <c r="M60" i="97" s="1"/>
  <c r="D50" i="100"/>
  <c r="B23" i="100"/>
  <c r="D22" i="100"/>
  <c r="F22" i="100" s="1"/>
  <c r="N16" i="100"/>
  <c r="R16" i="100"/>
  <c r="C22" i="109" s="1"/>
  <c r="M23" i="97" s="1"/>
  <c r="G33" i="100"/>
  <c r="C37" i="109"/>
  <c r="M49" i="97" s="1"/>
  <c r="G49" i="100"/>
  <c r="C52" i="109"/>
  <c r="M64" i="97" s="1"/>
  <c r="C38" i="100"/>
  <c r="D38" i="100" s="1"/>
  <c r="B39" i="100"/>
  <c r="C40" i="109"/>
  <c r="M52" i="97" s="1"/>
  <c r="G36" i="100"/>
  <c r="W16" i="100"/>
  <c r="U10" i="100"/>
  <c r="V9" i="100"/>
  <c r="C4" i="109"/>
  <c r="H14" i="100"/>
  <c r="C51" i="100"/>
  <c r="D51" i="100" s="1"/>
  <c r="F51" i="100" s="1"/>
  <c r="B52" i="100"/>
  <c r="E51" i="100"/>
  <c r="S16" i="100"/>
  <c r="G37" i="101"/>
  <c r="D41" i="109"/>
  <c r="N53" i="97" s="1"/>
  <c r="D27" i="109"/>
  <c r="N28" i="97" s="1"/>
  <c r="G22" i="101"/>
  <c r="I14" i="101"/>
  <c r="J14" i="101" s="1"/>
  <c r="T14" i="101"/>
  <c r="C51" i="101"/>
  <c r="E51" i="101"/>
  <c r="B52" i="101"/>
  <c r="D60" i="109"/>
  <c r="N6" i="97"/>
  <c r="B24" i="101"/>
  <c r="D23" i="101"/>
  <c r="F23" i="101" s="1"/>
  <c r="V11" i="101"/>
  <c r="D6" i="109"/>
  <c r="I12" i="101"/>
  <c r="W12" i="101"/>
  <c r="S12" i="101"/>
  <c r="U12" i="101" s="1"/>
  <c r="D16" i="109"/>
  <c r="N17" i="97" s="1"/>
  <c r="E46" i="101"/>
  <c r="E34" i="101"/>
  <c r="F46" i="101"/>
  <c r="E22" i="101"/>
  <c r="F34" i="101"/>
  <c r="C38" i="101"/>
  <c r="B39" i="101"/>
  <c r="D38" i="102"/>
  <c r="E38" i="109"/>
  <c r="O50" i="97" s="1"/>
  <c r="G34" i="102"/>
  <c r="G33" i="102"/>
  <c r="E37" i="109"/>
  <c r="O49" i="97" s="1"/>
  <c r="N13" i="102"/>
  <c r="R13" i="102"/>
  <c r="D49" i="102"/>
  <c r="G22" i="102"/>
  <c r="E27" i="109"/>
  <c r="O28" i="97" s="1"/>
  <c r="I14" i="102"/>
  <c r="J14" i="102" s="1"/>
  <c r="G45" i="102"/>
  <c r="E48" i="109"/>
  <c r="O60" i="97" s="1"/>
  <c r="O5" i="97"/>
  <c r="T14" i="102"/>
  <c r="C39" i="102"/>
  <c r="D39" i="102" s="1"/>
  <c r="F39" i="102" s="1"/>
  <c r="B40" i="102"/>
  <c r="E39" i="102"/>
  <c r="G21" i="102"/>
  <c r="E26" i="109"/>
  <c r="O27" i="97" s="1"/>
  <c r="S13" i="102"/>
  <c r="C50" i="102"/>
  <c r="D50" i="102" s="1"/>
  <c r="B51" i="102"/>
  <c r="B24" i="102"/>
  <c r="D23" i="102"/>
  <c r="F23" i="102" s="1"/>
  <c r="U11" i="102"/>
  <c r="V10" i="102"/>
  <c r="E5" i="109"/>
  <c r="T13" i="102"/>
  <c r="P6" i="97"/>
  <c r="P39" i="97" s="1"/>
  <c r="F60" i="109"/>
  <c r="D50" i="103"/>
  <c r="F50" i="103" s="1"/>
  <c r="C38" i="103"/>
  <c r="B39" i="103"/>
  <c r="E38" i="103"/>
  <c r="F26" i="109"/>
  <c r="G21" i="103"/>
  <c r="I13" i="103"/>
  <c r="T13" i="103"/>
  <c r="C51" i="103"/>
  <c r="D51" i="103" s="1"/>
  <c r="F51" i="103" s="1"/>
  <c r="B52" i="103"/>
  <c r="E51" i="103"/>
  <c r="N11" i="103"/>
  <c r="R11" i="103"/>
  <c r="G33" i="103"/>
  <c r="F37" i="109"/>
  <c r="P49" i="97" s="1"/>
  <c r="G36" i="103"/>
  <c r="F40" i="109"/>
  <c r="P52" i="97" s="1"/>
  <c r="U12" i="103"/>
  <c r="V11" i="103"/>
  <c r="F6" i="109"/>
  <c r="F48" i="109"/>
  <c r="P60" i="97" s="1"/>
  <c r="G45" i="103"/>
  <c r="B24" i="103"/>
  <c r="D23" i="103"/>
  <c r="F23" i="103" s="1"/>
  <c r="S13" i="103"/>
  <c r="D37" i="103"/>
  <c r="D38" i="103"/>
  <c r="F38" i="103" s="1"/>
  <c r="G37" i="104"/>
  <c r="G41" i="109"/>
  <c r="Q53" i="97" s="1"/>
  <c r="G50" i="109"/>
  <c r="Q62" i="97" s="1"/>
  <c r="G47" i="104"/>
  <c r="C39" i="104"/>
  <c r="B40" i="104"/>
  <c r="E39" i="104"/>
  <c r="G18" i="109"/>
  <c r="Q19" i="97" s="1"/>
  <c r="E36" i="104"/>
  <c r="E48" i="104"/>
  <c r="Q5" i="97"/>
  <c r="G35" i="104"/>
  <c r="G39" i="109"/>
  <c r="Q51" i="97" s="1"/>
  <c r="G16" i="109"/>
  <c r="Q17" i="97" s="1"/>
  <c r="E34" i="104"/>
  <c r="E46" i="104"/>
  <c r="F34" i="104"/>
  <c r="E22" i="104"/>
  <c r="F46" i="104"/>
  <c r="F48" i="104"/>
  <c r="D49" i="104"/>
  <c r="F49" i="104" s="1"/>
  <c r="G21" i="104"/>
  <c r="G26" i="109"/>
  <c r="Q27" i="97" s="1"/>
  <c r="G38" i="104"/>
  <c r="G42" i="109"/>
  <c r="Q54" i="97" s="1"/>
  <c r="B24" i="104"/>
  <c r="D23" i="104"/>
  <c r="F23" i="104" s="1"/>
  <c r="F22" i="104"/>
  <c r="U11" i="104"/>
  <c r="V10" i="104"/>
  <c r="G5" i="109"/>
  <c r="G45" i="104"/>
  <c r="G48" i="109"/>
  <c r="Q60" i="97" s="1"/>
  <c r="G36" i="104"/>
  <c r="G40" i="109"/>
  <c r="Q52" i="97" s="1"/>
  <c r="C50" i="104"/>
  <c r="B51" i="104"/>
  <c r="E50" i="104"/>
  <c r="G37" i="109"/>
  <c r="Q49" i="97" s="1"/>
  <c r="G33" i="104"/>
  <c r="R26" i="97"/>
  <c r="R37" i="97" s="1"/>
  <c r="H58" i="109"/>
  <c r="C51" i="105"/>
  <c r="D51" i="105" s="1"/>
  <c r="F51" i="105" s="1"/>
  <c r="B52" i="105"/>
  <c r="E51" i="105"/>
  <c r="B40" i="105"/>
  <c r="E39" i="105"/>
  <c r="C39" i="105"/>
  <c r="D39" i="105" s="1"/>
  <c r="F39" i="105" s="1"/>
  <c r="G23" i="105"/>
  <c r="H28" i="109"/>
  <c r="R29" i="97" s="1"/>
  <c r="G50" i="105"/>
  <c r="H53" i="109"/>
  <c r="R65" i="97" s="1"/>
  <c r="C24" i="105"/>
  <c r="E24" i="105"/>
  <c r="R6" i="97"/>
  <c r="R39" i="97" s="1"/>
  <c r="H60" i="109"/>
  <c r="D38" i="105"/>
  <c r="F38" i="105" s="1"/>
  <c r="R38" i="97"/>
  <c r="U12" i="105"/>
  <c r="H6" i="109"/>
  <c r="V11" i="105"/>
  <c r="H59" i="109"/>
  <c r="S5" i="97"/>
  <c r="G21" i="106"/>
  <c r="I26" i="109"/>
  <c r="S27" i="97" s="1"/>
  <c r="N12" i="106"/>
  <c r="R12" i="106"/>
  <c r="F36" i="106" s="1"/>
  <c r="B23" i="106"/>
  <c r="D22" i="106"/>
  <c r="F22" i="106" s="1"/>
  <c r="E50" i="106"/>
  <c r="G20" i="106"/>
  <c r="I25" i="109"/>
  <c r="G44" i="106"/>
  <c r="I47" i="109"/>
  <c r="S59" i="97" s="1"/>
  <c r="N16" i="106"/>
  <c r="R16" i="106"/>
  <c r="I22" i="109" s="1"/>
  <c r="S23" i="97" s="1"/>
  <c r="C38" i="106"/>
  <c r="D38" i="106" s="1"/>
  <c r="F38" i="106" s="1"/>
  <c r="B39" i="106"/>
  <c r="E38" i="106"/>
  <c r="D37" i="106"/>
  <c r="F37" i="106" s="1"/>
  <c r="I15" i="109"/>
  <c r="S16" i="97" s="1"/>
  <c r="E45" i="106"/>
  <c r="E33" i="106"/>
  <c r="F45" i="106"/>
  <c r="F33" i="106"/>
  <c r="E21" i="106"/>
  <c r="C51" i="106"/>
  <c r="D51" i="106" s="1"/>
  <c r="F51" i="106" s="1"/>
  <c r="B52" i="106"/>
  <c r="E51" i="106"/>
  <c r="I36" i="109"/>
  <c r="S48" i="97" s="1"/>
  <c r="G32" i="106"/>
  <c r="U11" i="106"/>
  <c r="V10" i="106"/>
  <c r="I5" i="109"/>
  <c r="D50" i="106"/>
  <c r="F50" i="106" s="1"/>
  <c r="S12" i="106"/>
  <c r="G22" i="107"/>
  <c r="J27" i="109"/>
  <c r="T28" i="97" s="1"/>
  <c r="D37" i="107"/>
  <c r="F37" i="107" s="1"/>
  <c r="J16" i="109"/>
  <c r="T17" i="97" s="1"/>
  <c r="E34" i="107"/>
  <c r="E46" i="107"/>
  <c r="F34" i="107"/>
  <c r="E22" i="107"/>
  <c r="F46" i="107"/>
  <c r="B24" i="107"/>
  <c r="D23" i="107"/>
  <c r="F23" i="107" s="1"/>
  <c r="I12" i="107"/>
  <c r="S12" i="107"/>
  <c r="U12" i="107" s="1"/>
  <c r="W12" i="107"/>
  <c r="T6" i="97"/>
  <c r="T39" i="97" s="1"/>
  <c r="J60" i="109"/>
  <c r="T26" i="97"/>
  <c r="T37" i="97" s="1"/>
  <c r="J58" i="109"/>
  <c r="C50" i="107"/>
  <c r="D50" i="107" s="1"/>
  <c r="B51" i="107"/>
  <c r="C38" i="107"/>
  <c r="B39" i="107"/>
  <c r="I14" i="107"/>
  <c r="J14" i="107" s="1"/>
  <c r="D49" i="107"/>
  <c r="F49" i="107" s="1"/>
  <c r="V11" i="107"/>
  <c r="J6" i="109"/>
  <c r="I12" i="108"/>
  <c r="W12" i="108"/>
  <c r="T12" i="108"/>
  <c r="I13" i="108"/>
  <c r="L53" i="109"/>
  <c r="G50" i="108"/>
  <c r="C51" i="108"/>
  <c r="D51" i="108" s="1"/>
  <c r="F51" i="108" s="1"/>
  <c r="B52" i="108"/>
  <c r="E51" i="108"/>
  <c r="U12" i="108"/>
  <c r="L6" i="95"/>
  <c r="V11" i="108"/>
  <c r="L6" i="109"/>
  <c r="L43" i="109"/>
  <c r="G39" i="108"/>
  <c r="L26" i="109"/>
  <c r="L59" i="109" s="1"/>
  <c r="G21" i="108"/>
  <c r="L60" i="109"/>
  <c r="L39" i="109"/>
  <c r="G35" i="108"/>
  <c r="B24" i="108"/>
  <c r="D23" i="108"/>
  <c r="F23" i="108" s="1"/>
  <c r="G33" i="108"/>
  <c r="L37" i="109"/>
  <c r="S12" i="108"/>
  <c r="G38" i="108"/>
  <c r="L42" i="109"/>
  <c r="G45" i="108"/>
  <c r="L48" i="109"/>
  <c r="I16" i="108"/>
  <c r="J16" i="108" s="1"/>
  <c r="K16" i="108" s="1"/>
  <c r="L16" i="108" s="1"/>
  <c r="C40" i="108"/>
  <c r="D40" i="108" s="1"/>
  <c r="G46" i="111"/>
  <c r="M49" i="109"/>
  <c r="D50" i="111"/>
  <c r="F50" i="111" s="1"/>
  <c r="C38" i="111"/>
  <c r="D38" i="111" s="1"/>
  <c r="F38" i="111" s="1"/>
  <c r="E38" i="111"/>
  <c r="B39" i="111"/>
  <c r="C24" i="111"/>
  <c r="E24" i="111"/>
  <c r="G34" i="111"/>
  <c r="M38" i="109"/>
  <c r="I16" i="111"/>
  <c r="D37" i="111"/>
  <c r="F37" i="111" s="1"/>
  <c r="M60" i="109"/>
  <c r="M40" i="109"/>
  <c r="G36" i="111"/>
  <c r="G48" i="111"/>
  <c r="M51" i="109"/>
  <c r="G23" i="111"/>
  <c r="M28" i="109"/>
  <c r="C51" i="111"/>
  <c r="B52" i="111"/>
  <c r="E51" i="111"/>
  <c r="G47" i="111"/>
  <c r="M50" i="109"/>
  <c r="M18" i="109"/>
  <c r="E48" i="111"/>
  <c r="E36" i="111"/>
  <c r="U12" i="111"/>
  <c r="V11" i="111"/>
  <c r="M6" i="109"/>
  <c r="F37" i="112"/>
  <c r="C50" i="112"/>
  <c r="E50" i="112"/>
  <c r="B51" i="112"/>
  <c r="G22" i="112"/>
  <c r="N27" i="109"/>
  <c r="U12" i="112"/>
  <c r="V11" i="112"/>
  <c r="N6" i="109"/>
  <c r="G36" i="112"/>
  <c r="N40" i="109"/>
  <c r="D49" i="112"/>
  <c r="F49" i="112" s="1"/>
  <c r="D50" i="112"/>
  <c r="F50" i="112" s="1"/>
  <c r="E37" i="112"/>
  <c r="C23" i="112"/>
  <c r="E23" i="112"/>
  <c r="E49" i="112"/>
  <c r="C38" i="112"/>
  <c r="B39" i="112"/>
  <c r="E38" i="112"/>
  <c r="N60" i="109"/>
  <c r="O60" i="109"/>
  <c r="C50" i="113"/>
  <c r="D50" i="113" s="1"/>
  <c r="F50" i="113" s="1"/>
  <c r="B51" i="113"/>
  <c r="E50" i="113"/>
  <c r="U12" i="113"/>
  <c r="V11" i="113"/>
  <c r="O6" i="109"/>
  <c r="B24" i="113"/>
  <c r="D23" i="113"/>
  <c r="F23" i="113" s="1"/>
  <c r="O26" i="109"/>
  <c r="O59" i="109" s="1"/>
  <c r="G21" i="113"/>
  <c r="E39" i="113"/>
  <c r="C39" i="113"/>
  <c r="D39" i="113" s="1"/>
  <c r="F39" i="113" s="1"/>
  <c r="B40" i="113"/>
  <c r="G33" i="113"/>
  <c r="O37" i="109"/>
  <c r="G45" i="113"/>
  <c r="O48" i="109"/>
  <c r="D38" i="113"/>
  <c r="F38" i="113" s="1"/>
  <c r="R11" i="113"/>
  <c r="N11" i="113"/>
  <c r="D49" i="114"/>
  <c r="F49" i="114" s="1"/>
  <c r="U11" i="114"/>
  <c r="V10" i="114"/>
  <c r="P5" i="109"/>
  <c r="C23" i="114"/>
  <c r="E23" i="114"/>
  <c r="P48" i="109"/>
  <c r="G45" i="114"/>
  <c r="G37" i="114"/>
  <c r="P41" i="109"/>
  <c r="P37" i="109"/>
  <c r="G33" i="114"/>
  <c r="C38" i="114"/>
  <c r="B39" i="114"/>
  <c r="E38" i="114"/>
  <c r="C50" i="114"/>
  <c r="E50" i="114"/>
  <c r="B51" i="114"/>
  <c r="G36" i="114"/>
  <c r="P40" i="109"/>
  <c r="G22" i="114"/>
  <c r="P27" i="109"/>
  <c r="B24" i="115"/>
  <c r="D23" i="115"/>
  <c r="F23" i="115" s="1"/>
  <c r="Q52" i="109"/>
  <c r="G49" i="115"/>
  <c r="G33" i="115"/>
  <c r="Q37" i="109"/>
  <c r="B51" i="115"/>
  <c r="E50" i="115"/>
  <c r="C50" i="115"/>
  <c r="G48" i="115"/>
  <c r="Q51" i="109"/>
  <c r="G39" i="115"/>
  <c r="Q43" i="109"/>
  <c r="Q26" i="109"/>
  <c r="Q59" i="109" s="1"/>
  <c r="G21" i="115"/>
  <c r="U12" i="115"/>
  <c r="V11" i="115"/>
  <c r="Q6" i="109"/>
  <c r="C40" i="115"/>
  <c r="D40" i="115" s="1"/>
  <c r="F40" i="115" s="1"/>
  <c r="E40" i="115"/>
  <c r="Q48" i="109"/>
  <c r="G45" i="115"/>
  <c r="C38" i="116"/>
  <c r="E38" i="116"/>
  <c r="B39" i="116"/>
  <c r="U12" i="116"/>
  <c r="R6" i="109"/>
  <c r="I16" i="116"/>
  <c r="E50" i="116"/>
  <c r="C50" i="116"/>
  <c r="B51" i="116"/>
  <c r="R27" i="109"/>
  <c r="R60" i="109" s="1"/>
  <c r="G22" i="116"/>
  <c r="C23" i="116"/>
  <c r="G48" i="116"/>
  <c r="R51" i="109"/>
  <c r="G33" i="116"/>
  <c r="R37" i="109"/>
  <c r="G49" i="116"/>
  <c r="R52" i="109"/>
  <c r="N11" i="116"/>
  <c r="R11" i="116"/>
  <c r="W11" i="116"/>
  <c r="V11" i="116" s="1"/>
  <c r="G45" i="116"/>
  <c r="R48" i="109"/>
  <c r="G36" i="116"/>
  <c r="R40" i="109"/>
  <c r="G37" i="116"/>
  <c r="R41" i="109"/>
  <c r="C50" i="117"/>
  <c r="D50" i="117" s="1"/>
  <c r="F50" i="117" s="1"/>
  <c r="E50" i="117"/>
  <c r="B51" i="117"/>
  <c r="B24" i="117"/>
  <c r="D23" i="117"/>
  <c r="F23" i="117" s="1"/>
  <c r="G38" i="117"/>
  <c r="S42" i="109"/>
  <c r="S17" i="109"/>
  <c r="E47" i="117"/>
  <c r="E35" i="117"/>
  <c r="F47" i="117"/>
  <c r="F35" i="117"/>
  <c r="C39" i="117"/>
  <c r="D39" i="117" s="1"/>
  <c r="F39" i="117" s="1"/>
  <c r="E39" i="117"/>
  <c r="B40" i="117"/>
  <c r="I13" i="117"/>
  <c r="S7" i="109"/>
  <c r="V12" i="117"/>
  <c r="B39" i="118"/>
  <c r="C38" i="118"/>
  <c r="D38" i="118" s="1"/>
  <c r="F38" i="118" s="1"/>
  <c r="E38" i="118"/>
  <c r="G45" i="118"/>
  <c r="U48" i="109"/>
  <c r="V60" i="97" s="1"/>
  <c r="U16" i="109"/>
  <c r="V17" i="97" s="1"/>
  <c r="E46" i="118"/>
  <c r="F46" i="118"/>
  <c r="E34" i="118"/>
  <c r="F34" i="118"/>
  <c r="U53" i="109"/>
  <c r="V65" i="97" s="1"/>
  <c r="G50" i="118"/>
  <c r="V6" i="97"/>
  <c r="G33" i="118"/>
  <c r="U37" i="109"/>
  <c r="V49" i="97" s="1"/>
  <c r="U40" i="109"/>
  <c r="V52" i="97" s="1"/>
  <c r="G36" i="118"/>
  <c r="E22" i="118"/>
  <c r="I13" i="118"/>
  <c r="U12" i="118"/>
  <c r="V11" i="118"/>
  <c r="U6" i="109"/>
  <c r="D37" i="118"/>
  <c r="B23" i="118"/>
  <c r="D22" i="118"/>
  <c r="F22" i="118" s="1"/>
  <c r="B52" i="118"/>
  <c r="C51" i="118"/>
  <c r="D51" i="118" s="1"/>
  <c r="F51" i="118" s="1"/>
  <c r="E51" i="118"/>
  <c r="G21" i="118"/>
  <c r="U26" i="109"/>
  <c r="G37" i="119"/>
  <c r="V41" i="109"/>
  <c r="W53" i="97" s="1"/>
  <c r="G50" i="119"/>
  <c r="V53" i="109"/>
  <c r="W65" i="97" s="1"/>
  <c r="V48" i="109"/>
  <c r="W60" i="97" s="1"/>
  <c r="G45" i="119"/>
  <c r="V27" i="109"/>
  <c r="W28" i="97" s="1"/>
  <c r="G22" i="119"/>
  <c r="G49" i="119"/>
  <c r="V52" i="109"/>
  <c r="W64" i="97" s="1"/>
  <c r="W6" i="97"/>
  <c r="C38" i="119"/>
  <c r="D38" i="119" s="1"/>
  <c r="F38" i="119" s="1"/>
  <c r="B39" i="119"/>
  <c r="E38" i="119"/>
  <c r="C23" i="119"/>
  <c r="E23" i="119"/>
  <c r="C51" i="119"/>
  <c r="B52" i="119"/>
  <c r="E51" i="119"/>
  <c r="V37" i="109"/>
  <c r="W49" i="97" s="1"/>
  <c r="G33" i="119"/>
  <c r="U12" i="119"/>
  <c r="V11" i="119"/>
  <c r="V6" i="109"/>
  <c r="G36" i="119"/>
  <c r="V40" i="109"/>
  <c r="W52" i="97" s="1"/>
  <c r="G37" i="120"/>
  <c r="W41" i="109"/>
  <c r="X53" i="97" s="1"/>
  <c r="W59" i="109"/>
  <c r="X38" i="97" s="1"/>
  <c r="X6" i="97"/>
  <c r="T15" i="120"/>
  <c r="B52" i="120"/>
  <c r="C51" i="120"/>
  <c r="D51" i="120" s="1"/>
  <c r="W15" i="120"/>
  <c r="G36" i="120"/>
  <c r="W40" i="109"/>
  <c r="X52" i="97" s="1"/>
  <c r="W19" i="109"/>
  <c r="X20" i="97" s="1"/>
  <c r="E49" i="120"/>
  <c r="F49" i="120"/>
  <c r="W53" i="109"/>
  <c r="X65" i="97" s="1"/>
  <c r="G50" i="120"/>
  <c r="B39" i="120"/>
  <c r="E38" i="120"/>
  <c r="C38" i="120"/>
  <c r="B23" i="120"/>
  <c r="D22" i="120"/>
  <c r="F22" i="120" s="1"/>
  <c r="S15" i="120"/>
  <c r="U12" i="120"/>
  <c r="V11" i="120"/>
  <c r="W6" i="109"/>
  <c r="R15" i="120"/>
  <c r="W21" i="109" s="1"/>
  <c r="X22" i="97" s="1"/>
  <c r="N15" i="120"/>
  <c r="X59" i="109"/>
  <c r="Y38" i="97" s="1"/>
  <c r="Y5" i="97"/>
  <c r="R11" i="121"/>
  <c r="N11" i="121"/>
  <c r="W11" i="121"/>
  <c r="I12" i="121"/>
  <c r="T12" i="121"/>
  <c r="E38" i="121"/>
  <c r="C38" i="121"/>
  <c r="B39" i="121"/>
  <c r="C50" i="121"/>
  <c r="D50" i="121" s="1"/>
  <c r="F50" i="121" s="1"/>
  <c r="B51" i="121"/>
  <c r="E50" i="121"/>
  <c r="U11" i="121"/>
  <c r="V10" i="121"/>
  <c r="X5" i="109"/>
  <c r="B24" i="121"/>
  <c r="D23" i="121"/>
  <c r="F23" i="121" s="1"/>
  <c r="X41" i="109"/>
  <c r="Y53" i="97" s="1"/>
  <c r="G37" i="121"/>
  <c r="D49" i="121"/>
  <c r="F49" i="121" s="1"/>
  <c r="Y59" i="109"/>
  <c r="Z38" i="97" s="1"/>
  <c r="Z26" i="97"/>
  <c r="Y58" i="109"/>
  <c r="Z37" i="97" s="1"/>
  <c r="I16" i="122"/>
  <c r="G36" i="122"/>
  <c r="Y40" i="109"/>
  <c r="Z52" i="97" s="1"/>
  <c r="U12" i="122"/>
  <c r="V11" i="122"/>
  <c r="Y6" i="109"/>
  <c r="C23" i="122"/>
  <c r="E23" i="122"/>
  <c r="C51" i="122"/>
  <c r="D51" i="122" s="1"/>
  <c r="B52" i="122"/>
  <c r="I15" i="122"/>
  <c r="J15" i="122" s="1"/>
  <c r="K15" i="122" s="1"/>
  <c r="L15" i="122" s="1"/>
  <c r="S15" i="122"/>
  <c r="I14" i="122"/>
  <c r="J14" i="122" s="1"/>
  <c r="G49" i="122"/>
  <c r="Y52" i="109"/>
  <c r="Z64" i="97" s="1"/>
  <c r="G22" i="122"/>
  <c r="Y27" i="109"/>
  <c r="Z28" i="97" s="1"/>
  <c r="C38" i="122"/>
  <c r="D38" i="122" s="1"/>
  <c r="B39" i="122"/>
  <c r="Y60" i="109"/>
  <c r="Z39" i="97" s="1"/>
  <c r="Z6" i="97"/>
  <c r="D37" i="122"/>
  <c r="F37" i="122" s="1"/>
  <c r="U12" i="123"/>
  <c r="Z6" i="109"/>
  <c r="AA6" i="97"/>
  <c r="G48" i="123"/>
  <c r="Z51" i="109"/>
  <c r="AA63" i="97" s="1"/>
  <c r="D38" i="123"/>
  <c r="G33" i="123"/>
  <c r="Z37" i="109"/>
  <c r="AA49" i="97" s="1"/>
  <c r="C23" i="123"/>
  <c r="C39" i="123"/>
  <c r="D39" i="123" s="1"/>
  <c r="F39" i="123" s="1"/>
  <c r="B40" i="123"/>
  <c r="E39" i="123"/>
  <c r="G22" i="123"/>
  <c r="Z27" i="109"/>
  <c r="AA28" i="97" s="1"/>
  <c r="R14" i="123"/>
  <c r="N14" i="123"/>
  <c r="W14" i="123"/>
  <c r="I16" i="123"/>
  <c r="G45" i="123"/>
  <c r="Z48" i="109"/>
  <c r="AA60" i="97" s="1"/>
  <c r="G36" i="123"/>
  <c r="Z40" i="109"/>
  <c r="AA52" i="97" s="1"/>
  <c r="N11" i="123"/>
  <c r="R11" i="123"/>
  <c r="W11" i="123"/>
  <c r="V11" i="123" s="1"/>
  <c r="G21" i="123"/>
  <c r="Z26" i="109"/>
  <c r="G49" i="123"/>
  <c r="Z52" i="109"/>
  <c r="AA64" i="97" s="1"/>
  <c r="C50" i="123"/>
  <c r="B51" i="123"/>
  <c r="E50" i="123"/>
  <c r="W15" i="124"/>
  <c r="C51" i="124"/>
  <c r="B52" i="124"/>
  <c r="C38" i="124"/>
  <c r="B39" i="124"/>
  <c r="E38" i="124"/>
  <c r="D37" i="124"/>
  <c r="F37" i="124" s="1"/>
  <c r="AB6" i="97"/>
  <c r="I15" i="124"/>
  <c r="J15" i="124" s="1"/>
  <c r="K15" i="124" s="1"/>
  <c r="L15" i="124" s="1"/>
  <c r="S15" i="124"/>
  <c r="C23" i="124"/>
  <c r="E23" i="124"/>
  <c r="AA16" i="109"/>
  <c r="AB17" i="97" s="1"/>
  <c r="E46" i="124"/>
  <c r="E34" i="124"/>
  <c r="F34" i="124"/>
  <c r="F46" i="124"/>
  <c r="E22" i="124"/>
  <c r="D50" i="124"/>
  <c r="F50" i="124" s="1"/>
  <c r="D51" i="124"/>
  <c r="F22" i="124"/>
  <c r="U12" i="124"/>
  <c r="V11" i="124"/>
  <c r="AA6" i="109"/>
  <c r="U12" i="89"/>
  <c r="V11" i="89"/>
  <c r="L40" i="95"/>
  <c r="G36" i="89"/>
  <c r="E23" i="89"/>
  <c r="C23" i="89"/>
  <c r="T16" i="89"/>
  <c r="D37" i="89"/>
  <c r="F37" i="89" s="1"/>
  <c r="C38" i="89"/>
  <c r="D38" i="89" s="1"/>
  <c r="F38" i="89" s="1"/>
  <c r="B39" i="89"/>
  <c r="E38" i="89"/>
  <c r="C50" i="89"/>
  <c r="B51" i="89"/>
  <c r="E50" i="89"/>
  <c r="G22" i="89"/>
  <c r="L27" i="95"/>
  <c r="L60" i="95" s="1"/>
  <c r="N16" i="89"/>
  <c r="R16" i="89"/>
  <c r="L22" i="95" s="1"/>
  <c r="D49" i="89"/>
  <c r="F49" i="89" s="1"/>
  <c r="G37" i="125"/>
  <c r="M41" i="95"/>
  <c r="D49" i="125"/>
  <c r="F49" i="125" s="1"/>
  <c r="U11" i="125"/>
  <c r="V10" i="125"/>
  <c r="M5" i="95"/>
  <c r="M16" i="95"/>
  <c r="E34" i="125"/>
  <c r="E46" i="125"/>
  <c r="F34" i="125"/>
  <c r="F46" i="125"/>
  <c r="E22" i="125"/>
  <c r="G45" i="125"/>
  <c r="M48" i="95"/>
  <c r="D38" i="125"/>
  <c r="F38" i="125" s="1"/>
  <c r="C50" i="125"/>
  <c r="D50" i="125" s="1"/>
  <c r="F50" i="125" s="1"/>
  <c r="B51" i="125"/>
  <c r="E50" i="125"/>
  <c r="C39" i="125"/>
  <c r="D39" i="125" s="1"/>
  <c r="F39" i="125" s="1"/>
  <c r="B40" i="125"/>
  <c r="G33" i="125"/>
  <c r="M37" i="95"/>
  <c r="B24" i="125"/>
  <c r="D23" i="125"/>
  <c r="F23" i="125" s="1"/>
  <c r="F22" i="125"/>
  <c r="M26" i="95"/>
  <c r="M59" i="95" s="1"/>
  <c r="G21" i="125"/>
  <c r="R15" i="125"/>
  <c r="M21" i="95" s="1"/>
  <c r="N15" i="125"/>
  <c r="N60" i="95"/>
  <c r="B24" i="126"/>
  <c r="D23" i="126"/>
  <c r="F23" i="126" s="1"/>
  <c r="G48" i="126"/>
  <c r="N51" i="95"/>
  <c r="D39" i="126"/>
  <c r="F39" i="126" s="1"/>
  <c r="K14" i="126"/>
  <c r="S14" i="126"/>
  <c r="C39" i="126"/>
  <c r="B40" i="126"/>
  <c r="E39" i="126"/>
  <c r="J13" i="126"/>
  <c r="S13" i="126"/>
  <c r="U12" i="126"/>
  <c r="N6" i="95"/>
  <c r="V11" i="126"/>
  <c r="C50" i="126"/>
  <c r="D50" i="126" s="1"/>
  <c r="B51" i="126"/>
  <c r="G38" i="127"/>
  <c r="O42" i="95"/>
  <c r="G21" i="127"/>
  <c r="O26" i="95"/>
  <c r="O59" i="95" s="1"/>
  <c r="S15" i="127"/>
  <c r="S13" i="127"/>
  <c r="D49" i="127"/>
  <c r="W15" i="127"/>
  <c r="B24" i="127"/>
  <c r="D23" i="127"/>
  <c r="F23" i="127" s="1"/>
  <c r="O37" i="95"/>
  <c r="G33" i="127"/>
  <c r="R15" i="127"/>
  <c r="O21" i="95" s="1"/>
  <c r="N15" i="127"/>
  <c r="T13" i="127"/>
  <c r="W13" i="127"/>
  <c r="G48" i="127"/>
  <c r="O51" i="95"/>
  <c r="R13" i="127"/>
  <c r="N13" i="127"/>
  <c r="C50" i="127"/>
  <c r="D50" i="127" s="1"/>
  <c r="F50" i="127" s="1"/>
  <c r="E50" i="127"/>
  <c r="B51" i="127"/>
  <c r="U11" i="127"/>
  <c r="O5" i="95"/>
  <c r="O60" i="95" s="1"/>
  <c r="V10" i="127"/>
  <c r="G45" i="127"/>
  <c r="O48" i="95"/>
  <c r="T15" i="127"/>
  <c r="C39" i="127"/>
  <c r="D39" i="127" s="1"/>
  <c r="F39" i="127" s="1"/>
  <c r="B40" i="127"/>
  <c r="E39" i="127"/>
  <c r="P19" i="95"/>
  <c r="E37" i="128"/>
  <c r="E49" i="128"/>
  <c r="E25" i="128"/>
  <c r="G36" i="128"/>
  <c r="P40" i="95"/>
  <c r="R16" i="128"/>
  <c r="P22" i="95" s="1"/>
  <c r="N16" i="128"/>
  <c r="W16" i="128"/>
  <c r="F37" i="128"/>
  <c r="G48" i="128"/>
  <c r="P51" i="95"/>
  <c r="C40" i="128"/>
  <c r="D40" i="128" s="1"/>
  <c r="G25" i="128"/>
  <c r="P30" i="95"/>
  <c r="G24" i="128"/>
  <c r="P29" i="95"/>
  <c r="G50" i="128"/>
  <c r="P53" i="95"/>
  <c r="U12" i="128"/>
  <c r="V11" i="128"/>
  <c r="P6" i="95"/>
  <c r="P61" i="95" s="1"/>
  <c r="E26" i="128"/>
  <c r="C26" i="128"/>
  <c r="F49" i="128"/>
  <c r="C51" i="128"/>
  <c r="D51" i="128" s="1"/>
  <c r="F51" i="128" s="1"/>
  <c r="B52" i="128"/>
  <c r="E51" i="128"/>
  <c r="P43" i="95"/>
  <c r="G39" i="128"/>
  <c r="R16" i="129"/>
  <c r="Q22" i="95" s="1"/>
  <c r="N16" i="129"/>
  <c r="G35" i="129"/>
  <c r="Q39" i="95"/>
  <c r="I13" i="129"/>
  <c r="T13" i="129" s="1"/>
  <c r="C50" i="129"/>
  <c r="D50" i="129" s="1"/>
  <c r="F50" i="129" s="1"/>
  <c r="B51" i="129"/>
  <c r="E50" i="129"/>
  <c r="G38" i="129"/>
  <c r="Q42" i="95"/>
  <c r="Q7" i="95"/>
  <c r="V12" i="129"/>
  <c r="J15" i="129"/>
  <c r="B24" i="129"/>
  <c r="D23" i="129"/>
  <c r="F23" i="129" s="1"/>
  <c r="S16" i="129"/>
  <c r="S13" i="129"/>
  <c r="U13" i="129" s="1"/>
  <c r="C39" i="129"/>
  <c r="D39" i="129" s="1"/>
  <c r="B40" i="129"/>
  <c r="W16" i="129"/>
  <c r="R41" i="95"/>
  <c r="G37" i="130"/>
  <c r="C38" i="130"/>
  <c r="D38" i="130" s="1"/>
  <c r="F38" i="130" s="1"/>
  <c r="B39" i="130"/>
  <c r="E38" i="130"/>
  <c r="C23" i="130"/>
  <c r="E23" i="130"/>
  <c r="G46" i="130"/>
  <c r="R49" i="95"/>
  <c r="G22" i="130"/>
  <c r="R27" i="95"/>
  <c r="R60" i="95" s="1"/>
  <c r="D50" i="130"/>
  <c r="F50" i="130" s="1"/>
  <c r="G34" i="130"/>
  <c r="R38" i="95"/>
  <c r="C51" i="130"/>
  <c r="D51" i="130" s="1"/>
  <c r="F51" i="130" s="1"/>
  <c r="B52" i="130"/>
  <c r="E51" i="130"/>
  <c r="R42" i="95"/>
  <c r="G38" i="130"/>
  <c r="U12" i="130"/>
  <c r="V11" i="130"/>
  <c r="R6" i="95"/>
  <c r="S37" i="95"/>
  <c r="G33" i="131"/>
  <c r="B24" i="131"/>
  <c r="D23" i="131"/>
  <c r="F23" i="131" s="1"/>
  <c r="G51" i="131"/>
  <c r="S54" i="95"/>
  <c r="C39" i="131"/>
  <c r="D39" i="131" s="1"/>
  <c r="F39" i="131" s="1"/>
  <c r="E39" i="131"/>
  <c r="B40" i="131"/>
  <c r="G45" i="131"/>
  <c r="S48" i="95"/>
  <c r="G37" i="131"/>
  <c r="S41" i="95"/>
  <c r="U12" i="131"/>
  <c r="V11" i="131"/>
  <c r="S6" i="95"/>
  <c r="G50" i="131"/>
  <c r="S53" i="95"/>
  <c r="C52" i="131"/>
  <c r="D52" i="131" s="1"/>
  <c r="F52" i="131" s="1"/>
  <c r="E52" i="131"/>
  <c r="G38" i="131"/>
  <c r="S42" i="95"/>
  <c r="G21" i="131"/>
  <c r="S26" i="95"/>
  <c r="S59" i="95" s="1"/>
  <c r="W12" i="132"/>
  <c r="G21" i="132"/>
  <c r="U26" i="95"/>
  <c r="U59" i="95" s="1"/>
  <c r="S14" i="132"/>
  <c r="G33" i="132"/>
  <c r="U37" i="95"/>
  <c r="U6" i="95"/>
  <c r="V11" i="132"/>
  <c r="G45" i="132"/>
  <c r="U48" i="95"/>
  <c r="B23" i="132"/>
  <c r="D22" i="132"/>
  <c r="F22" i="132" s="1"/>
  <c r="I12" i="132"/>
  <c r="S12" i="132"/>
  <c r="U12" i="132" s="1"/>
  <c r="T12" i="132"/>
  <c r="G49" i="132"/>
  <c r="U52" i="95"/>
  <c r="C39" i="132"/>
  <c r="D39" i="132" s="1"/>
  <c r="F39" i="132" s="1"/>
  <c r="B40" i="132"/>
  <c r="E39" i="132"/>
  <c r="C50" i="132"/>
  <c r="D50" i="132" s="1"/>
  <c r="B51" i="132"/>
  <c r="I14" i="132"/>
  <c r="J14" i="132" s="1"/>
  <c r="K14" i="132" s="1"/>
  <c r="D38" i="132"/>
  <c r="G38" i="133"/>
  <c r="V42" i="95"/>
  <c r="C50" i="133"/>
  <c r="B51" i="133"/>
  <c r="E50" i="133"/>
  <c r="U12" i="133"/>
  <c r="V11" i="133"/>
  <c r="V6" i="95"/>
  <c r="B24" i="133"/>
  <c r="D23" i="133"/>
  <c r="F23" i="133" s="1"/>
  <c r="G49" i="133"/>
  <c r="V52" i="95"/>
  <c r="C39" i="133"/>
  <c r="D39" i="133" s="1"/>
  <c r="F39" i="133" s="1"/>
  <c r="B40" i="133"/>
  <c r="E39" i="133"/>
  <c r="V41" i="95"/>
  <c r="G37" i="133"/>
  <c r="G22" i="134"/>
  <c r="W27" i="95"/>
  <c r="W60" i="95" s="1"/>
  <c r="L15" i="134"/>
  <c r="T15" i="134"/>
  <c r="C51" i="134"/>
  <c r="B52" i="134"/>
  <c r="I13" i="134"/>
  <c r="T13" i="134"/>
  <c r="G50" i="134"/>
  <c r="W53" i="95"/>
  <c r="G47" i="134"/>
  <c r="W50" i="95"/>
  <c r="C38" i="134"/>
  <c r="D38" i="134" s="1"/>
  <c r="F38" i="134" s="1"/>
  <c r="B39" i="134"/>
  <c r="E38" i="134"/>
  <c r="U12" i="134"/>
  <c r="W6" i="95"/>
  <c r="V11" i="134"/>
  <c r="E23" i="134"/>
  <c r="C23" i="134"/>
  <c r="S15" i="134"/>
  <c r="D37" i="134"/>
  <c r="G49" i="135"/>
  <c r="X52" i="95"/>
  <c r="N11" i="135"/>
  <c r="R11" i="135"/>
  <c r="C39" i="135"/>
  <c r="D39" i="135" s="1"/>
  <c r="B40" i="135"/>
  <c r="X19" i="95"/>
  <c r="E37" i="135"/>
  <c r="E50" i="135"/>
  <c r="C50" i="135"/>
  <c r="B51" i="135"/>
  <c r="G45" i="135"/>
  <c r="X48" i="95"/>
  <c r="U12" i="135"/>
  <c r="X6" i="95"/>
  <c r="V11" i="135"/>
  <c r="I16" i="135"/>
  <c r="D38" i="135"/>
  <c r="F38" i="135" s="1"/>
  <c r="F37" i="135"/>
  <c r="R14" i="135"/>
  <c r="N14" i="135"/>
  <c r="I15" i="135"/>
  <c r="X16" i="95"/>
  <c r="E34" i="135"/>
  <c r="F34" i="135"/>
  <c r="E46" i="135"/>
  <c r="F46" i="135"/>
  <c r="E22" i="135"/>
  <c r="F22" i="135"/>
  <c r="C23" i="135"/>
  <c r="E23" i="135"/>
  <c r="G21" i="135"/>
  <c r="X26" i="95"/>
  <c r="X59" i="95" s="1"/>
  <c r="G33" i="135"/>
  <c r="X37" i="95"/>
  <c r="U12" i="136"/>
  <c r="Y6" i="95"/>
  <c r="G22" i="136"/>
  <c r="Y27" i="95"/>
  <c r="Y60" i="95" s="1"/>
  <c r="D37" i="136"/>
  <c r="F37" i="136" s="1"/>
  <c r="G36" i="136"/>
  <c r="Y40" i="95"/>
  <c r="C51" i="136"/>
  <c r="B52" i="136"/>
  <c r="I16" i="136"/>
  <c r="J16" i="136" s="1"/>
  <c r="K16" i="136" s="1"/>
  <c r="L16" i="136" s="1"/>
  <c r="I15" i="136"/>
  <c r="G45" i="136"/>
  <c r="Y48" i="95"/>
  <c r="G21" i="136"/>
  <c r="Y26" i="95"/>
  <c r="Y59" i="95" s="1"/>
  <c r="N11" i="136"/>
  <c r="R11" i="136"/>
  <c r="W11" i="136"/>
  <c r="V11" i="136" s="1"/>
  <c r="C23" i="136"/>
  <c r="C38" i="136"/>
  <c r="D38" i="136" s="1"/>
  <c r="F38" i="136" s="1"/>
  <c r="B39" i="136"/>
  <c r="E38" i="136"/>
  <c r="D51" i="136"/>
  <c r="G33" i="136"/>
  <c r="Y37" i="95"/>
  <c r="D50" i="136"/>
  <c r="F50" i="136" s="1"/>
  <c r="I14" i="137"/>
  <c r="J14" i="137" s="1"/>
  <c r="K14" i="137" s="1"/>
  <c r="W14" i="137"/>
  <c r="S14" i="137"/>
  <c r="S12" i="137"/>
  <c r="G20" i="137"/>
  <c r="Z25" i="95"/>
  <c r="Z58" i="95" s="1"/>
  <c r="T15" i="137"/>
  <c r="U11" i="137"/>
  <c r="V10" i="137"/>
  <c r="Z5" i="95"/>
  <c r="G21" i="137"/>
  <c r="Z26" i="95"/>
  <c r="C25" i="137"/>
  <c r="E25" i="137"/>
  <c r="G45" i="137"/>
  <c r="Z48" i="95"/>
  <c r="G23" i="137"/>
  <c r="Z28" i="95"/>
  <c r="G47" i="137"/>
  <c r="Z50" i="95"/>
  <c r="Z52" i="95"/>
  <c r="G49" i="137"/>
  <c r="W12" i="137"/>
  <c r="S15" i="137"/>
  <c r="C40" i="137"/>
  <c r="D40" i="137" s="1"/>
  <c r="F40" i="137" s="1"/>
  <c r="E40" i="137"/>
  <c r="T12" i="137"/>
  <c r="N12" i="137"/>
  <c r="R12" i="137"/>
  <c r="G32" i="137"/>
  <c r="Z36" i="95"/>
  <c r="R15" i="137"/>
  <c r="N15" i="137"/>
  <c r="Z59" i="95"/>
  <c r="G35" i="137"/>
  <c r="Z39" i="95"/>
  <c r="G33" i="137"/>
  <c r="Z37" i="95"/>
  <c r="W15" i="137"/>
  <c r="T14" i="137"/>
  <c r="Z16" i="95"/>
  <c r="E34" i="137"/>
  <c r="E22" i="137"/>
  <c r="E46" i="137"/>
  <c r="F22" i="137"/>
  <c r="F34" i="137"/>
  <c r="F46" i="137"/>
  <c r="G44" i="137"/>
  <c r="Z47" i="95"/>
  <c r="C51" i="137"/>
  <c r="B52" i="137"/>
  <c r="E51" i="137"/>
  <c r="AA6" i="95"/>
  <c r="V11" i="138"/>
  <c r="R14" i="138"/>
  <c r="N14" i="138"/>
  <c r="G49" i="138"/>
  <c r="AA52" i="95"/>
  <c r="I12" i="138"/>
  <c r="W12" i="138"/>
  <c r="AA41" i="95"/>
  <c r="G37" i="138"/>
  <c r="AA27" i="95"/>
  <c r="G22" i="138"/>
  <c r="C23" i="138"/>
  <c r="E23" i="138"/>
  <c r="AA37" i="95"/>
  <c r="G33" i="138"/>
  <c r="D50" i="138"/>
  <c r="F50" i="138" s="1"/>
  <c r="D51" i="138"/>
  <c r="F51" i="138" s="1"/>
  <c r="AA60" i="95"/>
  <c r="T12" i="138"/>
  <c r="U12" i="138" s="1"/>
  <c r="AA48" i="95"/>
  <c r="G45" i="138"/>
  <c r="C38" i="138"/>
  <c r="B39" i="138"/>
  <c r="E38" i="138"/>
  <c r="S14" i="138"/>
  <c r="C51" i="138"/>
  <c r="B52" i="138"/>
  <c r="E51" i="138"/>
  <c r="B42" i="95" l="1"/>
  <c r="B54" i="97" s="1"/>
  <c r="B40" i="80"/>
  <c r="C39" i="80"/>
  <c r="D39" i="80" s="1"/>
  <c r="F39" i="80" s="1"/>
  <c r="G23" i="80"/>
  <c r="B28" i="95"/>
  <c r="U14" i="80"/>
  <c r="V13" i="80"/>
  <c r="B8" i="95"/>
  <c r="C24" i="80"/>
  <c r="E24" i="80"/>
  <c r="E51" i="80"/>
  <c r="B52" i="80"/>
  <c r="C51" i="80"/>
  <c r="D51" i="80" s="1"/>
  <c r="F51" i="80" s="1"/>
  <c r="B8" i="97"/>
  <c r="B53" i="95"/>
  <c r="B65" i="97" s="1"/>
  <c r="G50" i="80"/>
  <c r="G39" i="87"/>
  <c r="C43" i="95"/>
  <c r="C55" i="97" s="1"/>
  <c r="G23" i="87"/>
  <c r="C28" i="95"/>
  <c r="C29" i="97" s="1"/>
  <c r="C40" i="87"/>
  <c r="D40" i="87" s="1"/>
  <c r="F40" i="87" s="1"/>
  <c r="E40" i="87"/>
  <c r="U12" i="87"/>
  <c r="V11" i="87"/>
  <c r="C6" i="95"/>
  <c r="F49" i="87"/>
  <c r="C26" i="95"/>
  <c r="G21" i="87"/>
  <c r="R13" i="87"/>
  <c r="N13" i="87"/>
  <c r="E51" i="87"/>
  <c r="C51" i="87"/>
  <c r="D51" i="87" s="1"/>
  <c r="F51" i="87" s="1"/>
  <c r="B52" i="87"/>
  <c r="C24" i="87"/>
  <c r="E24" i="87"/>
  <c r="G33" i="87"/>
  <c r="C37" i="95"/>
  <c r="C49" i="97" s="1"/>
  <c r="G50" i="87"/>
  <c r="C53" i="95"/>
  <c r="C65" i="97" s="1"/>
  <c r="T13" i="87"/>
  <c r="W13" i="87"/>
  <c r="C60" i="95"/>
  <c r="C6" i="97"/>
  <c r="C39" i="97" s="1"/>
  <c r="C17" i="95"/>
  <c r="C18" i="97" s="1"/>
  <c r="E35" i="87"/>
  <c r="F35" i="87"/>
  <c r="E47" i="87"/>
  <c r="F47" i="87"/>
  <c r="E23" i="87"/>
  <c r="G45" i="87"/>
  <c r="C48" i="95"/>
  <c r="C60" i="97" s="1"/>
  <c r="D44" i="95"/>
  <c r="D56" i="97" s="1"/>
  <c r="G40" i="88"/>
  <c r="U12" i="88"/>
  <c r="D6" i="95"/>
  <c r="G52" i="88"/>
  <c r="D55" i="95"/>
  <c r="D67" i="97" s="1"/>
  <c r="I15" i="88"/>
  <c r="J15" i="88" s="1"/>
  <c r="K15" i="88" s="1"/>
  <c r="L15" i="88" s="1"/>
  <c r="I14" i="88"/>
  <c r="J14" i="88" s="1"/>
  <c r="K14" i="88" s="1"/>
  <c r="S14" i="88"/>
  <c r="B24" i="88"/>
  <c r="D23" i="88"/>
  <c r="G22" i="88"/>
  <c r="D27" i="95"/>
  <c r="D28" i="97" s="1"/>
  <c r="D37" i="95"/>
  <c r="D49" i="97" s="1"/>
  <c r="G33" i="88"/>
  <c r="D41" i="95"/>
  <c r="D53" i="97" s="1"/>
  <c r="G37" i="88"/>
  <c r="G34" i="88"/>
  <c r="D38" i="95"/>
  <c r="D50" i="97" s="1"/>
  <c r="G21" i="88"/>
  <c r="D26" i="95"/>
  <c r="W15" i="88"/>
  <c r="R11" i="88"/>
  <c r="N11" i="88"/>
  <c r="W11" i="88"/>
  <c r="V11" i="88" s="1"/>
  <c r="G49" i="88"/>
  <c r="D52" i="95"/>
  <c r="D64" i="97" s="1"/>
  <c r="G46" i="88"/>
  <c r="D49" i="95"/>
  <c r="D61" i="97" s="1"/>
  <c r="G45" i="88"/>
  <c r="D48" i="95"/>
  <c r="D60" i="97" s="1"/>
  <c r="T14" i="88"/>
  <c r="D6" i="97"/>
  <c r="D39" i="97" s="1"/>
  <c r="D60" i="95"/>
  <c r="G38" i="90"/>
  <c r="E42" i="95"/>
  <c r="E54" i="97" s="1"/>
  <c r="C39" i="90"/>
  <c r="D39" i="90" s="1"/>
  <c r="B40" i="90"/>
  <c r="E40" i="95"/>
  <c r="E52" i="97" s="1"/>
  <c r="G36" i="90"/>
  <c r="E51" i="95"/>
  <c r="E63" i="97" s="1"/>
  <c r="G48" i="90"/>
  <c r="L15" i="90"/>
  <c r="S15" i="90"/>
  <c r="U12" i="90"/>
  <c r="V11" i="90"/>
  <c r="E6" i="95"/>
  <c r="G22" i="90"/>
  <c r="E27" i="95"/>
  <c r="E28" i="97" s="1"/>
  <c r="E17" i="95"/>
  <c r="E18" i="97" s="1"/>
  <c r="E47" i="90"/>
  <c r="E35" i="90"/>
  <c r="F47" i="90"/>
  <c r="F35" i="90"/>
  <c r="I13" i="90"/>
  <c r="S13" i="90" s="1"/>
  <c r="T13" i="90"/>
  <c r="G21" i="90"/>
  <c r="E26" i="95"/>
  <c r="G33" i="90"/>
  <c r="E37" i="95"/>
  <c r="E49" i="97" s="1"/>
  <c r="C52" i="90"/>
  <c r="D52" i="90" s="1"/>
  <c r="F52" i="90" s="1"/>
  <c r="E52" i="90"/>
  <c r="E6" i="97"/>
  <c r="E23" i="90"/>
  <c r="C23" i="90"/>
  <c r="G45" i="90"/>
  <c r="E48" i="95"/>
  <c r="E60" i="97" s="1"/>
  <c r="F40" i="95"/>
  <c r="F52" i="97" s="1"/>
  <c r="G36" i="91"/>
  <c r="F27" i="95"/>
  <c r="G22" i="91"/>
  <c r="F7" i="97"/>
  <c r="G50" i="91"/>
  <c r="F53" i="95"/>
  <c r="F65" i="97" s="1"/>
  <c r="G38" i="91"/>
  <c r="F42" i="95"/>
  <c r="F54" i="97" s="1"/>
  <c r="E51" i="91"/>
  <c r="F18" i="95"/>
  <c r="F19" i="97" s="1"/>
  <c r="E48" i="91"/>
  <c r="E36" i="91"/>
  <c r="F48" i="91"/>
  <c r="F49" i="95"/>
  <c r="F61" i="97" s="1"/>
  <c r="G46" i="91"/>
  <c r="C23" i="91"/>
  <c r="E23" i="91"/>
  <c r="G34" i="91"/>
  <c r="F38" i="95"/>
  <c r="F50" i="97" s="1"/>
  <c r="E52" i="91"/>
  <c r="C52" i="91"/>
  <c r="D52" i="91" s="1"/>
  <c r="F52" i="91" s="1"/>
  <c r="B40" i="91"/>
  <c r="C39" i="91"/>
  <c r="D39" i="91" s="1"/>
  <c r="F39" i="91" s="1"/>
  <c r="E39" i="91"/>
  <c r="U13" i="91"/>
  <c r="V12" i="91"/>
  <c r="F7" i="95"/>
  <c r="F51" i="91"/>
  <c r="B52" i="92"/>
  <c r="C51" i="92"/>
  <c r="D51" i="92" s="1"/>
  <c r="F51" i="92" s="1"/>
  <c r="E51" i="92"/>
  <c r="C40" i="92"/>
  <c r="D40" i="92" s="1"/>
  <c r="F40" i="92" s="1"/>
  <c r="E40" i="92"/>
  <c r="G7" i="97"/>
  <c r="G48" i="92"/>
  <c r="G51" i="95"/>
  <c r="G63" i="97" s="1"/>
  <c r="E23" i="92"/>
  <c r="C23" i="92"/>
  <c r="G39" i="92"/>
  <c r="G43" i="95"/>
  <c r="G55" i="97" s="1"/>
  <c r="U13" i="92"/>
  <c r="V12" i="92"/>
  <c r="G7" i="95"/>
  <c r="G27" i="95"/>
  <c r="G22" i="92"/>
  <c r="G40" i="95"/>
  <c r="G52" i="97" s="1"/>
  <c r="G36" i="92"/>
  <c r="G53" i="95"/>
  <c r="G65" i="97" s="1"/>
  <c r="G50" i="92"/>
  <c r="B24" i="93"/>
  <c r="D23" i="93"/>
  <c r="F23" i="93" s="1"/>
  <c r="B40" i="93"/>
  <c r="C39" i="93"/>
  <c r="G37" i="93"/>
  <c r="H41" i="95"/>
  <c r="H53" i="97" s="1"/>
  <c r="L15" i="93"/>
  <c r="T15" i="93"/>
  <c r="U13" i="93"/>
  <c r="V12" i="93"/>
  <c r="H7" i="95"/>
  <c r="G47" i="93"/>
  <c r="H50" i="95"/>
  <c r="H62" i="97" s="1"/>
  <c r="D51" i="93"/>
  <c r="H39" i="97"/>
  <c r="S15" i="93"/>
  <c r="C52" i="93"/>
  <c r="D52" i="93" s="1"/>
  <c r="F52" i="93" s="1"/>
  <c r="E52" i="93"/>
  <c r="G38" i="93"/>
  <c r="H42" i="95"/>
  <c r="H54" i="97" s="1"/>
  <c r="H60" i="95"/>
  <c r="H7" i="97"/>
  <c r="C24" i="94"/>
  <c r="E24" i="94"/>
  <c r="J15" i="94"/>
  <c r="I7" i="97"/>
  <c r="R14" i="94"/>
  <c r="F50" i="94" s="1"/>
  <c r="N14" i="94"/>
  <c r="I17" i="95"/>
  <c r="I18" i="97" s="1"/>
  <c r="E47" i="94"/>
  <c r="E35" i="94"/>
  <c r="F47" i="94"/>
  <c r="F35" i="94"/>
  <c r="E23" i="94"/>
  <c r="C39" i="94"/>
  <c r="D39" i="94" s="1"/>
  <c r="B40" i="94"/>
  <c r="C51" i="94"/>
  <c r="D51" i="94" s="1"/>
  <c r="B52" i="94"/>
  <c r="F23" i="94"/>
  <c r="U13" i="94"/>
  <c r="V12" i="94"/>
  <c r="I7" i="95"/>
  <c r="J60" i="95"/>
  <c r="J42" i="95"/>
  <c r="J54" i="97" s="1"/>
  <c r="G38" i="96"/>
  <c r="G37" i="96"/>
  <c r="J41" i="95"/>
  <c r="J53" i="97" s="1"/>
  <c r="U13" i="96"/>
  <c r="V12" i="96"/>
  <c r="J7" i="95"/>
  <c r="R15" i="96"/>
  <c r="N15" i="96"/>
  <c r="W15" i="96"/>
  <c r="C52" i="96"/>
  <c r="D52" i="96" s="1"/>
  <c r="F52" i="96" s="1"/>
  <c r="E52" i="96"/>
  <c r="B40" i="96"/>
  <c r="C39" i="96"/>
  <c r="D39" i="96" s="1"/>
  <c r="F39" i="96" s="1"/>
  <c r="D51" i="96"/>
  <c r="F51" i="96" s="1"/>
  <c r="J7" i="97"/>
  <c r="B24" i="96"/>
  <c r="D23" i="96"/>
  <c r="F23" i="96" s="1"/>
  <c r="J39" i="97"/>
  <c r="G39" i="99"/>
  <c r="B43" i="109"/>
  <c r="L55" i="97" s="1"/>
  <c r="U12" i="99"/>
  <c r="V11" i="99"/>
  <c r="B6" i="109"/>
  <c r="B37" i="109"/>
  <c r="L49" i="97" s="1"/>
  <c r="G33" i="99"/>
  <c r="G45" i="99"/>
  <c r="B48" i="109"/>
  <c r="L60" i="97" s="1"/>
  <c r="G34" i="99"/>
  <c r="B38" i="109"/>
  <c r="L50" i="97" s="1"/>
  <c r="B53" i="109"/>
  <c r="L65" i="97" s="1"/>
  <c r="G50" i="99"/>
  <c r="W13" i="99"/>
  <c r="I12" i="99"/>
  <c r="W12" i="99"/>
  <c r="B24" i="99"/>
  <c r="D23" i="99"/>
  <c r="F23" i="99" s="1"/>
  <c r="T13" i="99"/>
  <c r="L6" i="97"/>
  <c r="L39" i="97" s="1"/>
  <c r="B60" i="109"/>
  <c r="I16" i="99"/>
  <c r="J16" i="99" s="1"/>
  <c r="K16" i="99" s="1"/>
  <c r="L16" i="99" s="1"/>
  <c r="S16" i="99" s="1"/>
  <c r="B17" i="109"/>
  <c r="L18" i="97" s="1"/>
  <c r="E35" i="99"/>
  <c r="E47" i="99"/>
  <c r="F35" i="99"/>
  <c r="F47" i="99"/>
  <c r="C40" i="99"/>
  <c r="D40" i="99" s="1"/>
  <c r="G21" i="99"/>
  <c r="B26" i="109"/>
  <c r="G46" i="99"/>
  <c r="B49" i="109"/>
  <c r="L61" i="97" s="1"/>
  <c r="B52" i="99"/>
  <c r="E51" i="99"/>
  <c r="C51" i="99"/>
  <c r="D51" i="99" s="1"/>
  <c r="F51" i="99" s="1"/>
  <c r="R13" i="99"/>
  <c r="N13" i="99"/>
  <c r="G51" i="100"/>
  <c r="C54" i="109"/>
  <c r="M66" i="97" s="1"/>
  <c r="C52" i="100"/>
  <c r="D52" i="100" s="1"/>
  <c r="F52" i="100" s="1"/>
  <c r="E52" i="100"/>
  <c r="M5" i="97"/>
  <c r="M38" i="97" s="1"/>
  <c r="C59" i="109"/>
  <c r="G22" i="100"/>
  <c r="C27" i="109"/>
  <c r="M28" i="97" s="1"/>
  <c r="I14" i="100"/>
  <c r="J14" i="100" s="1"/>
  <c r="S14" i="100"/>
  <c r="U11" i="100"/>
  <c r="C5" i="109"/>
  <c r="V10" i="100"/>
  <c r="C39" i="100"/>
  <c r="D39" i="100" s="1"/>
  <c r="F39" i="100" s="1"/>
  <c r="E39" i="100"/>
  <c r="B40" i="100"/>
  <c r="E23" i="100"/>
  <c r="C23" i="100"/>
  <c r="U13" i="101"/>
  <c r="D7" i="109"/>
  <c r="V12" i="101"/>
  <c r="B40" i="101"/>
  <c r="E39" i="101"/>
  <c r="C39" i="101"/>
  <c r="D39" i="101" s="1"/>
  <c r="F39" i="101" s="1"/>
  <c r="G23" i="101"/>
  <c r="D28" i="109"/>
  <c r="N29" i="97" s="1"/>
  <c r="G46" i="101"/>
  <c r="D49" i="109"/>
  <c r="N61" i="97" s="1"/>
  <c r="N7" i="97"/>
  <c r="N40" i="97" s="1"/>
  <c r="D38" i="101"/>
  <c r="D51" i="101"/>
  <c r="F51" i="101" s="1"/>
  <c r="E24" i="101"/>
  <c r="C24" i="101"/>
  <c r="G34" i="101"/>
  <c r="D38" i="109"/>
  <c r="N50" i="97" s="1"/>
  <c r="N12" i="101"/>
  <c r="R12" i="101"/>
  <c r="N39" i="97"/>
  <c r="E52" i="101"/>
  <c r="C52" i="101"/>
  <c r="D52" i="101" s="1"/>
  <c r="F52" i="101" s="1"/>
  <c r="K14" i="101"/>
  <c r="S14" i="101"/>
  <c r="G39" i="102"/>
  <c r="E43" i="109"/>
  <c r="O55" i="97" s="1"/>
  <c r="B52" i="102"/>
  <c r="E51" i="102"/>
  <c r="C51" i="102"/>
  <c r="D51" i="102" s="1"/>
  <c r="F51" i="102" s="1"/>
  <c r="O6" i="97"/>
  <c r="O39" i="97" s="1"/>
  <c r="E60" i="109"/>
  <c r="G23" i="102"/>
  <c r="E28" i="109"/>
  <c r="O29" i="97" s="1"/>
  <c r="E59" i="109"/>
  <c r="E24" i="102"/>
  <c r="C24" i="102"/>
  <c r="E40" i="102"/>
  <c r="C40" i="102"/>
  <c r="D40" i="102" s="1"/>
  <c r="F40" i="102" s="1"/>
  <c r="O38" i="97"/>
  <c r="K14" i="102"/>
  <c r="S14" i="102"/>
  <c r="F49" i="102"/>
  <c r="U12" i="102"/>
  <c r="V11" i="102"/>
  <c r="E6" i="109"/>
  <c r="E19" i="109"/>
  <c r="O20" i="97" s="1"/>
  <c r="E37" i="102"/>
  <c r="E49" i="102"/>
  <c r="F37" i="102"/>
  <c r="F54" i="109"/>
  <c r="P66" i="97" s="1"/>
  <c r="G51" i="103"/>
  <c r="C24" i="103"/>
  <c r="E24" i="103"/>
  <c r="J13" i="103"/>
  <c r="W13" i="103"/>
  <c r="B40" i="103"/>
  <c r="E39" i="103"/>
  <c r="C39" i="103"/>
  <c r="D39" i="103" s="1"/>
  <c r="F39" i="103" s="1"/>
  <c r="U13" i="103"/>
  <c r="F7" i="109"/>
  <c r="V12" i="103"/>
  <c r="C52" i="103"/>
  <c r="D52" i="103" s="1"/>
  <c r="F52" i="103" s="1"/>
  <c r="E52" i="103"/>
  <c r="F17" i="109"/>
  <c r="P18" i="97" s="1"/>
  <c r="E47" i="103"/>
  <c r="E35" i="103"/>
  <c r="F47" i="103"/>
  <c r="F35" i="103"/>
  <c r="E23" i="103"/>
  <c r="P27" i="97"/>
  <c r="P38" i="97" s="1"/>
  <c r="F59" i="109"/>
  <c r="G38" i="103"/>
  <c r="F42" i="109"/>
  <c r="P54" i="97" s="1"/>
  <c r="G23" i="103"/>
  <c r="F28" i="109"/>
  <c r="P29" i="97" s="1"/>
  <c r="P7" i="97"/>
  <c r="G50" i="103"/>
  <c r="F53" i="109"/>
  <c r="P65" i="97" s="1"/>
  <c r="G59" i="109"/>
  <c r="Q38" i="97"/>
  <c r="B52" i="104"/>
  <c r="E51" i="104"/>
  <c r="C51" i="104"/>
  <c r="D51" i="104" s="1"/>
  <c r="F51" i="104" s="1"/>
  <c r="U12" i="104"/>
  <c r="G6" i="109"/>
  <c r="V11" i="104"/>
  <c r="C24" i="104"/>
  <c r="E24" i="104"/>
  <c r="G46" i="104"/>
  <c r="G49" i="109"/>
  <c r="Q61" i="97" s="1"/>
  <c r="G22" i="104"/>
  <c r="G27" i="109"/>
  <c r="Q28" i="97" s="1"/>
  <c r="D50" i="104"/>
  <c r="F50" i="104" s="1"/>
  <c r="Q6" i="97"/>
  <c r="Q39" i="97" s="1"/>
  <c r="G60" i="109"/>
  <c r="G23" i="104"/>
  <c r="G28" i="109"/>
  <c r="Q29" i="97" s="1"/>
  <c r="G49" i="104"/>
  <c r="G52" i="109"/>
  <c r="Q64" i="97" s="1"/>
  <c r="G34" i="104"/>
  <c r="G38" i="109"/>
  <c r="Q50" i="97" s="1"/>
  <c r="C40" i="104"/>
  <c r="D40" i="104" s="1"/>
  <c r="F40" i="104" s="1"/>
  <c r="E40" i="104"/>
  <c r="G48" i="104"/>
  <c r="G51" i="109"/>
  <c r="Q63" i="97" s="1"/>
  <c r="D39" i="104"/>
  <c r="F39" i="104" s="1"/>
  <c r="E52" i="105"/>
  <c r="C52" i="105"/>
  <c r="D52" i="105" s="1"/>
  <c r="F52" i="105" s="1"/>
  <c r="G51" i="105"/>
  <c r="H54" i="109"/>
  <c r="R66" i="97" s="1"/>
  <c r="U13" i="105"/>
  <c r="V12" i="105"/>
  <c r="H7" i="109"/>
  <c r="G39" i="105"/>
  <c r="H43" i="109"/>
  <c r="R55" i="97" s="1"/>
  <c r="G38" i="105"/>
  <c r="H42" i="109"/>
  <c r="R54" i="97" s="1"/>
  <c r="C40" i="105"/>
  <c r="E40" i="105"/>
  <c r="R7" i="97"/>
  <c r="R40" i="97" s="1"/>
  <c r="H61" i="109"/>
  <c r="D40" i="105"/>
  <c r="F40" i="105" s="1"/>
  <c r="B25" i="105"/>
  <c r="D24" i="105"/>
  <c r="F24" i="105" s="1"/>
  <c r="I59" i="109"/>
  <c r="S38" i="97"/>
  <c r="I40" i="109"/>
  <c r="S52" i="97" s="1"/>
  <c r="G36" i="106"/>
  <c r="G38" i="106"/>
  <c r="I42" i="109"/>
  <c r="S54" i="97" s="1"/>
  <c r="C52" i="106"/>
  <c r="D52" i="106" s="1"/>
  <c r="F52" i="106" s="1"/>
  <c r="E52" i="106"/>
  <c r="G45" i="106"/>
  <c r="I48" i="109"/>
  <c r="S60" i="97" s="1"/>
  <c r="G37" i="106"/>
  <c r="I41" i="109"/>
  <c r="S53" i="97" s="1"/>
  <c r="G51" i="106"/>
  <c r="I54" i="109"/>
  <c r="S66" i="97" s="1"/>
  <c r="I27" i="109"/>
  <c r="S28" i="97" s="1"/>
  <c r="G22" i="106"/>
  <c r="U12" i="106"/>
  <c r="V11" i="106"/>
  <c r="I6" i="109"/>
  <c r="S26" i="97"/>
  <c r="S37" i="97" s="1"/>
  <c r="I58" i="109"/>
  <c r="S6" i="97"/>
  <c r="S39" i="97" s="1"/>
  <c r="I60" i="109"/>
  <c r="E39" i="106"/>
  <c r="C39" i="106"/>
  <c r="D39" i="106" s="1"/>
  <c r="F39" i="106" s="1"/>
  <c r="B40" i="106"/>
  <c r="C23" i="106"/>
  <c r="E23" i="106"/>
  <c r="I53" i="109"/>
  <c r="S65" i="97" s="1"/>
  <c r="G50" i="106"/>
  <c r="G33" i="106"/>
  <c r="I37" i="109"/>
  <c r="S49" i="97" s="1"/>
  <c r="I18" i="109"/>
  <c r="S19" i="97" s="1"/>
  <c r="E48" i="106"/>
  <c r="E36" i="106"/>
  <c r="F48" i="106"/>
  <c r="U13" i="107"/>
  <c r="V12" i="107"/>
  <c r="J7" i="109"/>
  <c r="T7" i="97"/>
  <c r="K14" i="107"/>
  <c r="T14" i="107"/>
  <c r="S14" i="107"/>
  <c r="C24" i="107"/>
  <c r="E24" i="107"/>
  <c r="G37" i="107"/>
  <c r="J41" i="109"/>
  <c r="T53" i="97" s="1"/>
  <c r="E51" i="107"/>
  <c r="C51" i="107"/>
  <c r="D51" i="107" s="1"/>
  <c r="F51" i="107" s="1"/>
  <c r="B52" i="107"/>
  <c r="N12" i="107"/>
  <c r="R12" i="107"/>
  <c r="G46" i="107"/>
  <c r="J49" i="109"/>
  <c r="T61" i="97" s="1"/>
  <c r="C39" i="107"/>
  <c r="D39" i="107" s="1"/>
  <c r="F39" i="107" s="1"/>
  <c r="B40" i="107"/>
  <c r="E39" i="107"/>
  <c r="G49" i="107"/>
  <c r="J52" i="109"/>
  <c r="T64" i="97" s="1"/>
  <c r="G23" i="107"/>
  <c r="J28" i="109"/>
  <c r="T29" i="97" s="1"/>
  <c r="J38" i="109"/>
  <c r="T50" i="97" s="1"/>
  <c r="G34" i="107"/>
  <c r="D38" i="107"/>
  <c r="C24" i="108"/>
  <c r="V12" i="108"/>
  <c r="L7" i="95"/>
  <c r="L7" i="109"/>
  <c r="M16" i="108"/>
  <c r="S16" i="108"/>
  <c r="C52" i="108"/>
  <c r="D52" i="108" s="1"/>
  <c r="R12" i="108"/>
  <c r="E24" i="108" s="1"/>
  <c r="N12" i="108"/>
  <c r="G23" i="108"/>
  <c r="L28" i="109"/>
  <c r="L61" i="109" s="1"/>
  <c r="L54" i="109"/>
  <c r="G51" i="108"/>
  <c r="J13" i="108"/>
  <c r="T13" i="108"/>
  <c r="S13" i="108"/>
  <c r="U13" i="108" s="1"/>
  <c r="T16" i="108"/>
  <c r="M61" i="109"/>
  <c r="D52" i="111"/>
  <c r="G38" i="111"/>
  <c r="M42" i="109"/>
  <c r="E39" i="111"/>
  <c r="C39" i="111"/>
  <c r="B40" i="111"/>
  <c r="D51" i="111"/>
  <c r="F51" i="111" s="1"/>
  <c r="U13" i="111"/>
  <c r="V12" i="111"/>
  <c r="M7" i="109"/>
  <c r="C52" i="111"/>
  <c r="G37" i="111"/>
  <c r="M41" i="109"/>
  <c r="G50" i="111"/>
  <c r="M53" i="109"/>
  <c r="J16" i="111"/>
  <c r="B25" i="111"/>
  <c r="D24" i="111"/>
  <c r="F24" i="111" s="1"/>
  <c r="D38" i="112"/>
  <c r="F38" i="112" s="1"/>
  <c r="D39" i="112"/>
  <c r="F39" i="112" s="1"/>
  <c r="G49" i="112"/>
  <c r="N52" i="109"/>
  <c r="E51" i="112"/>
  <c r="C51" i="112"/>
  <c r="B52" i="112"/>
  <c r="N53" i="109"/>
  <c r="G50" i="112"/>
  <c r="U13" i="112"/>
  <c r="N7" i="109"/>
  <c r="V12" i="112"/>
  <c r="C39" i="112"/>
  <c r="E39" i="112"/>
  <c r="B40" i="112"/>
  <c r="B24" i="112"/>
  <c r="D23" i="112"/>
  <c r="F23" i="112" s="1"/>
  <c r="N41" i="109"/>
  <c r="G37" i="112"/>
  <c r="C51" i="113"/>
  <c r="D51" i="113" s="1"/>
  <c r="F51" i="113" s="1"/>
  <c r="E51" i="113"/>
  <c r="B52" i="113"/>
  <c r="G50" i="113"/>
  <c r="O53" i="109"/>
  <c r="G38" i="113"/>
  <c r="O42" i="109"/>
  <c r="O28" i="109"/>
  <c r="O61" i="109" s="1"/>
  <c r="G23" i="113"/>
  <c r="O17" i="109"/>
  <c r="E47" i="113"/>
  <c r="E35" i="113"/>
  <c r="F35" i="113"/>
  <c r="F47" i="113"/>
  <c r="E23" i="113"/>
  <c r="E24" i="113"/>
  <c r="C24" i="113"/>
  <c r="G39" i="113"/>
  <c r="O43" i="109"/>
  <c r="C40" i="113"/>
  <c r="D40" i="113" s="1"/>
  <c r="F40" i="113" s="1"/>
  <c r="E40" i="113"/>
  <c r="U13" i="113"/>
  <c r="V12" i="113"/>
  <c r="O7" i="109"/>
  <c r="D38" i="114"/>
  <c r="F38" i="114" s="1"/>
  <c r="B24" i="114"/>
  <c r="D23" i="114"/>
  <c r="F23" i="114" s="1"/>
  <c r="P52" i="109"/>
  <c r="G49" i="114"/>
  <c r="P60" i="109"/>
  <c r="D50" i="114"/>
  <c r="F50" i="114" s="1"/>
  <c r="E51" i="114"/>
  <c r="C51" i="114"/>
  <c r="B52" i="114"/>
  <c r="C39" i="114"/>
  <c r="D39" i="114" s="1"/>
  <c r="F39" i="114" s="1"/>
  <c r="B40" i="114"/>
  <c r="E39" i="114"/>
  <c r="U12" i="114"/>
  <c r="P6" i="109"/>
  <c r="V11" i="114"/>
  <c r="G23" i="115"/>
  <c r="Q28" i="109"/>
  <c r="Q61" i="109" s="1"/>
  <c r="D50" i="115"/>
  <c r="F50" i="115" s="1"/>
  <c r="D51" i="115"/>
  <c r="F51" i="115" s="1"/>
  <c r="U13" i="115"/>
  <c r="V12" i="115"/>
  <c r="Q7" i="109"/>
  <c r="G40" i="115"/>
  <c r="Q44" i="109"/>
  <c r="C51" i="115"/>
  <c r="E51" i="115"/>
  <c r="B52" i="115"/>
  <c r="E24" i="115"/>
  <c r="C24" i="115"/>
  <c r="U13" i="116"/>
  <c r="V12" i="116"/>
  <c r="R7" i="109"/>
  <c r="R17" i="109"/>
  <c r="E47" i="116"/>
  <c r="E35" i="116"/>
  <c r="F35" i="116"/>
  <c r="F47" i="116"/>
  <c r="B24" i="116"/>
  <c r="D23" i="116"/>
  <c r="F23" i="116" s="1"/>
  <c r="C51" i="116"/>
  <c r="D51" i="116" s="1"/>
  <c r="F51" i="116" s="1"/>
  <c r="E51" i="116"/>
  <c r="B52" i="116"/>
  <c r="J16" i="116"/>
  <c r="C39" i="116"/>
  <c r="D39" i="116" s="1"/>
  <c r="F39" i="116" s="1"/>
  <c r="B40" i="116"/>
  <c r="E39" i="116"/>
  <c r="E23" i="116"/>
  <c r="D50" i="116"/>
  <c r="F50" i="116" s="1"/>
  <c r="D38" i="116"/>
  <c r="F38" i="116" s="1"/>
  <c r="B52" i="117"/>
  <c r="E51" i="117"/>
  <c r="C51" i="117"/>
  <c r="D51" i="117" s="1"/>
  <c r="F51" i="117" s="1"/>
  <c r="S53" i="109"/>
  <c r="G50" i="117"/>
  <c r="G39" i="117"/>
  <c r="S43" i="109"/>
  <c r="J13" i="117"/>
  <c r="T13" i="117"/>
  <c r="G35" i="117"/>
  <c r="S39" i="109"/>
  <c r="G23" i="117"/>
  <c r="S28" i="109"/>
  <c r="S61" i="109" s="1"/>
  <c r="C40" i="117"/>
  <c r="D40" i="117" s="1"/>
  <c r="F40" i="117" s="1"/>
  <c r="E40" i="117"/>
  <c r="G47" i="117"/>
  <c r="S50" i="109"/>
  <c r="C24" i="117"/>
  <c r="E24" i="117"/>
  <c r="W13" i="117"/>
  <c r="S13" i="117"/>
  <c r="G38" i="118"/>
  <c r="U42" i="109"/>
  <c r="V54" i="97" s="1"/>
  <c r="V27" i="97"/>
  <c r="U59" i="109"/>
  <c r="V38" i="97" s="1"/>
  <c r="C52" i="118"/>
  <c r="D52" i="118" s="1"/>
  <c r="F52" i="118" s="1"/>
  <c r="E52" i="118"/>
  <c r="E23" i="118"/>
  <c r="C23" i="118"/>
  <c r="U13" i="118"/>
  <c r="V12" i="118"/>
  <c r="U7" i="109"/>
  <c r="U49" i="109"/>
  <c r="V61" i="97" s="1"/>
  <c r="G46" i="118"/>
  <c r="V7" i="97"/>
  <c r="J13" i="118"/>
  <c r="T13" i="118"/>
  <c r="S13" i="118"/>
  <c r="G34" i="118"/>
  <c r="U38" i="109"/>
  <c r="V50" i="97" s="1"/>
  <c r="G51" i="118"/>
  <c r="U54" i="109"/>
  <c r="V66" i="97" s="1"/>
  <c r="G22" i="118"/>
  <c r="U27" i="109"/>
  <c r="C39" i="118"/>
  <c r="E39" i="118"/>
  <c r="B40" i="118"/>
  <c r="U13" i="119"/>
  <c r="V12" i="119"/>
  <c r="V7" i="109"/>
  <c r="C52" i="119"/>
  <c r="D52" i="119" s="1"/>
  <c r="F52" i="119" s="1"/>
  <c r="E52" i="119"/>
  <c r="D51" i="119"/>
  <c r="F51" i="119" s="1"/>
  <c r="B40" i="119"/>
  <c r="C39" i="119"/>
  <c r="D39" i="119" s="1"/>
  <c r="F39" i="119" s="1"/>
  <c r="E39" i="119"/>
  <c r="W7" i="97"/>
  <c r="G38" i="119"/>
  <c r="V42" i="109"/>
  <c r="W54" i="97" s="1"/>
  <c r="B24" i="119"/>
  <c r="D23" i="119"/>
  <c r="F23" i="119" s="1"/>
  <c r="V60" i="109"/>
  <c r="W39" i="97" s="1"/>
  <c r="G49" i="120"/>
  <c r="W52" i="109"/>
  <c r="X64" i="97" s="1"/>
  <c r="E52" i="120"/>
  <c r="C52" i="120"/>
  <c r="D52" i="120" s="1"/>
  <c r="F52" i="120" s="1"/>
  <c r="U13" i="120"/>
  <c r="V12" i="120"/>
  <c r="W7" i="109"/>
  <c r="G22" i="120"/>
  <c r="W27" i="109"/>
  <c r="B40" i="120"/>
  <c r="E39" i="120"/>
  <c r="C39" i="120"/>
  <c r="D39" i="120" s="1"/>
  <c r="F39" i="120" s="1"/>
  <c r="C23" i="120"/>
  <c r="E23" i="120"/>
  <c r="E51" i="120"/>
  <c r="X7" i="97"/>
  <c r="D38" i="120"/>
  <c r="F38" i="120" s="1"/>
  <c r="F51" i="120"/>
  <c r="C24" i="121"/>
  <c r="E24" i="121"/>
  <c r="D38" i="121"/>
  <c r="F38" i="121" s="1"/>
  <c r="N12" i="121"/>
  <c r="R12" i="121"/>
  <c r="X60" i="109"/>
  <c r="Y39" i="97" s="1"/>
  <c r="Y6" i="97"/>
  <c r="C51" i="121"/>
  <c r="D51" i="121" s="1"/>
  <c r="F51" i="121" s="1"/>
  <c r="B52" i="121"/>
  <c r="E51" i="121"/>
  <c r="G50" i="121"/>
  <c r="X53" i="109"/>
  <c r="Y65" i="97" s="1"/>
  <c r="G49" i="121"/>
  <c r="X52" i="109"/>
  <c r="Y64" i="97" s="1"/>
  <c r="G23" i="121"/>
  <c r="X28" i="109"/>
  <c r="Y29" i="97" s="1"/>
  <c r="U12" i="121"/>
  <c r="V11" i="121"/>
  <c r="X6" i="109"/>
  <c r="C39" i="121"/>
  <c r="D39" i="121" s="1"/>
  <c r="F39" i="121" s="1"/>
  <c r="B40" i="121"/>
  <c r="E39" i="121"/>
  <c r="W12" i="121"/>
  <c r="X17" i="109"/>
  <c r="Y18" i="97" s="1"/>
  <c r="E35" i="121"/>
  <c r="E47" i="121"/>
  <c r="F35" i="121"/>
  <c r="E23" i="121"/>
  <c r="F47" i="121"/>
  <c r="G37" i="122"/>
  <c r="Y41" i="109"/>
  <c r="Z53" i="97" s="1"/>
  <c r="T14" i="122"/>
  <c r="R15" i="122"/>
  <c r="F51" i="122" s="1"/>
  <c r="N15" i="122"/>
  <c r="U13" i="122"/>
  <c r="V12" i="122"/>
  <c r="Y7" i="109"/>
  <c r="J16" i="122"/>
  <c r="K14" i="122"/>
  <c r="S14" i="122"/>
  <c r="B24" i="122"/>
  <c r="D23" i="122"/>
  <c r="F23" i="122" s="1"/>
  <c r="C39" i="122"/>
  <c r="E39" i="122"/>
  <c r="B40" i="122"/>
  <c r="W15" i="122"/>
  <c r="C52" i="122"/>
  <c r="D52" i="122" s="1"/>
  <c r="Z7" i="97"/>
  <c r="T15" i="122"/>
  <c r="D50" i="123"/>
  <c r="F50" i="123" s="1"/>
  <c r="B24" i="123"/>
  <c r="D23" i="123"/>
  <c r="F23" i="123" s="1"/>
  <c r="F38" i="123"/>
  <c r="Z20" i="109"/>
  <c r="AA21" i="97" s="1"/>
  <c r="E38" i="123"/>
  <c r="C40" i="123"/>
  <c r="D40" i="123" s="1"/>
  <c r="AA7" i="97"/>
  <c r="J16" i="123"/>
  <c r="K16" i="123" s="1"/>
  <c r="L16" i="123" s="1"/>
  <c r="T16" i="123"/>
  <c r="G39" i="123"/>
  <c r="Z43" i="109"/>
  <c r="AA55" i="97" s="1"/>
  <c r="B52" i="123"/>
  <c r="C51" i="123"/>
  <c r="D51" i="123" s="1"/>
  <c r="F51" i="123" s="1"/>
  <c r="E51" i="123"/>
  <c r="AA27" i="97"/>
  <c r="Z59" i="109"/>
  <c r="AA38" i="97" s="1"/>
  <c r="Z17" i="109"/>
  <c r="AA18" i="97" s="1"/>
  <c r="E35" i="123"/>
  <c r="F35" i="123"/>
  <c r="E47" i="123"/>
  <c r="F47" i="123"/>
  <c r="E23" i="123"/>
  <c r="Z60" i="109"/>
  <c r="AA39" i="97" s="1"/>
  <c r="U13" i="123"/>
  <c r="Z7" i="109"/>
  <c r="V12" i="123"/>
  <c r="U13" i="124"/>
  <c r="V12" i="124"/>
  <c r="AA7" i="109"/>
  <c r="D38" i="124"/>
  <c r="F38" i="124" s="1"/>
  <c r="C52" i="124"/>
  <c r="D52" i="124" s="1"/>
  <c r="F52" i="124" s="1"/>
  <c r="E52" i="124"/>
  <c r="G22" i="124"/>
  <c r="AA27" i="109"/>
  <c r="G46" i="124"/>
  <c r="AA49" i="109"/>
  <c r="AB61" i="97" s="1"/>
  <c r="T15" i="124"/>
  <c r="AB7" i="97"/>
  <c r="F51" i="124"/>
  <c r="G34" i="124"/>
  <c r="AA38" i="109"/>
  <c r="AB50" i="97" s="1"/>
  <c r="R15" i="124"/>
  <c r="N15" i="124"/>
  <c r="C39" i="124"/>
  <c r="D39" i="124" s="1"/>
  <c r="F39" i="124" s="1"/>
  <c r="B40" i="124"/>
  <c r="E39" i="124"/>
  <c r="AA53" i="109"/>
  <c r="AB65" i="97" s="1"/>
  <c r="G50" i="124"/>
  <c r="B24" i="124"/>
  <c r="D23" i="124"/>
  <c r="F23" i="124" s="1"/>
  <c r="G37" i="124"/>
  <c r="AA41" i="109"/>
  <c r="AB53" i="97" s="1"/>
  <c r="G49" i="89"/>
  <c r="L52" i="95"/>
  <c r="D50" i="89"/>
  <c r="F50" i="89" s="1"/>
  <c r="E39" i="89"/>
  <c r="C39" i="89"/>
  <c r="D39" i="89" s="1"/>
  <c r="F39" i="89" s="1"/>
  <c r="B40" i="89"/>
  <c r="B24" i="89"/>
  <c r="D23" i="89"/>
  <c r="F23" i="89" s="1"/>
  <c r="G37" i="89"/>
  <c r="L41" i="95"/>
  <c r="C51" i="89"/>
  <c r="D51" i="89" s="1"/>
  <c r="F51" i="89" s="1"/>
  <c r="B52" i="89"/>
  <c r="E51" i="89"/>
  <c r="L42" i="95"/>
  <c r="G38" i="89"/>
  <c r="U13" i="89"/>
  <c r="V12" i="89"/>
  <c r="G39" i="125"/>
  <c r="M43" i="95"/>
  <c r="G50" i="125"/>
  <c r="M53" i="95"/>
  <c r="G22" i="125"/>
  <c r="M27" i="95"/>
  <c r="G38" i="125"/>
  <c r="M42" i="95"/>
  <c r="G46" i="125"/>
  <c r="M49" i="95"/>
  <c r="E24" i="125"/>
  <c r="C24" i="125"/>
  <c r="C40" i="125"/>
  <c r="D40" i="125" s="1"/>
  <c r="F40" i="125" s="1"/>
  <c r="E40" i="125"/>
  <c r="U12" i="125"/>
  <c r="V11" i="125"/>
  <c r="M6" i="95"/>
  <c r="G23" i="125"/>
  <c r="M28" i="95"/>
  <c r="E39" i="125"/>
  <c r="B52" i="125"/>
  <c r="E51" i="125"/>
  <c r="C51" i="125"/>
  <c r="D51" i="125" s="1"/>
  <c r="F51" i="125" s="1"/>
  <c r="M38" i="95"/>
  <c r="G34" i="125"/>
  <c r="M60" i="95"/>
  <c r="G49" i="125"/>
  <c r="M52" i="95"/>
  <c r="R13" i="126"/>
  <c r="N13" i="126"/>
  <c r="W13" i="126"/>
  <c r="C24" i="126"/>
  <c r="E24" i="126"/>
  <c r="B52" i="126"/>
  <c r="E51" i="126"/>
  <c r="C51" i="126"/>
  <c r="D51" i="126" s="1"/>
  <c r="F51" i="126" s="1"/>
  <c r="U13" i="126"/>
  <c r="V12" i="126"/>
  <c r="N7" i="95"/>
  <c r="E40" i="126"/>
  <c r="C40" i="126"/>
  <c r="D40" i="126" s="1"/>
  <c r="F40" i="126" s="1"/>
  <c r="G23" i="126"/>
  <c r="N28" i="95"/>
  <c r="N61" i="95" s="1"/>
  <c r="G39" i="126"/>
  <c r="N43" i="95"/>
  <c r="F50" i="126"/>
  <c r="N14" i="126"/>
  <c r="R14" i="126"/>
  <c r="W14" i="126"/>
  <c r="G50" i="127"/>
  <c r="O53" i="95"/>
  <c r="F49" i="127"/>
  <c r="U12" i="127"/>
  <c r="V11" i="127"/>
  <c r="O6" i="95"/>
  <c r="C24" i="127"/>
  <c r="E24" i="127"/>
  <c r="C40" i="127"/>
  <c r="D40" i="127" s="1"/>
  <c r="F40" i="127" s="1"/>
  <c r="E40" i="127"/>
  <c r="B52" i="127"/>
  <c r="C51" i="127"/>
  <c r="D51" i="127" s="1"/>
  <c r="F51" i="127" s="1"/>
  <c r="E51" i="127"/>
  <c r="O19" i="95"/>
  <c r="E37" i="127"/>
  <c r="F37" i="127"/>
  <c r="E49" i="127"/>
  <c r="G39" i="127"/>
  <c r="O43" i="95"/>
  <c r="G23" i="127"/>
  <c r="O28" i="95"/>
  <c r="E52" i="128"/>
  <c r="C52" i="128"/>
  <c r="D52" i="128" s="1"/>
  <c r="F52" i="128" s="1"/>
  <c r="P52" i="95"/>
  <c r="G49" i="128"/>
  <c r="E40" i="128"/>
  <c r="G37" i="128"/>
  <c r="P41" i="95"/>
  <c r="G51" i="128"/>
  <c r="P54" i="95"/>
  <c r="B27" i="128"/>
  <c r="D26" i="128"/>
  <c r="F26" i="128" s="1"/>
  <c r="U13" i="128"/>
  <c r="V12" i="128"/>
  <c r="P7" i="95"/>
  <c r="P62" i="95" s="1"/>
  <c r="F40" i="128"/>
  <c r="U14" i="129"/>
  <c r="Q8" i="95"/>
  <c r="E40" i="129"/>
  <c r="C40" i="129"/>
  <c r="D40" i="129" s="1"/>
  <c r="F40" i="129" s="1"/>
  <c r="K15" i="129"/>
  <c r="Q53" i="95"/>
  <c r="G50" i="129"/>
  <c r="G23" i="129"/>
  <c r="Q28" i="95"/>
  <c r="Q61" i="95" s="1"/>
  <c r="C24" i="129"/>
  <c r="E24" i="129"/>
  <c r="J13" i="129"/>
  <c r="W13" i="129"/>
  <c r="V13" i="129" s="1"/>
  <c r="T15" i="129"/>
  <c r="C51" i="129"/>
  <c r="D51" i="129" s="1"/>
  <c r="B52" i="129"/>
  <c r="E39" i="130"/>
  <c r="B40" i="130"/>
  <c r="C39" i="130"/>
  <c r="D39" i="130" s="1"/>
  <c r="F39" i="130" s="1"/>
  <c r="R54" i="95"/>
  <c r="G51" i="130"/>
  <c r="C52" i="130"/>
  <c r="D52" i="130" s="1"/>
  <c r="F52" i="130" s="1"/>
  <c r="E52" i="130"/>
  <c r="R53" i="95"/>
  <c r="G50" i="130"/>
  <c r="U13" i="130"/>
  <c r="R7" i="95"/>
  <c r="V12" i="130"/>
  <c r="B24" i="130"/>
  <c r="D23" i="130"/>
  <c r="F23" i="130" s="1"/>
  <c r="G52" i="131"/>
  <c r="S55" i="95"/>
  <c r="U13" i="131"/>
  <c r="V12" i="131"/>
  <c r="S7" i="95"/>
  <c r="C24" i="131"/>
  <c r="E24" i="131"/>
  <c r="S28" i="95"/>
  <c r="S61" i="95" s="1"/>
  <c r="G23" i="131"/>
  <c r="E40" i="131"/>
  <c r="C40" i="131"/>
  <c r="D40" i="131" s="1"/>
  <c r="F40" i="131" s="1"/>
  <c r="G39" i="131"/>
  <c r="S43" i="95"/>
  <c r="U13" i="132"/>
  <c r="V12" i="132"/>
  <c r="U7" i="95"/>
  <c r="F38" i="132"/>
  <c r="B52" i="132"/>
  <c r="E51" i="132"/>
  <c r="C51" i="132"/>
  <c r="D51" i="132" s="1"/>
  <c r="F51" i="132" s="1"/>
  <c r="N14" i="132"/>
  <c r="R14" i="132"/>
  <c r="G22" i="132"/>
  <c r="U27" i="95"/>
  <c r="U60" i="95" s="1"/>
  <c r="E23" i="132"/>
  <c r="C23" i="132"/>
  <c r="E40" i="132"/>
  <c r="C40" i="132"/>
  <c r="D40" i="132" s="1"/>
  <c r="F40" i="132" s="1"/>
  <c r="U43" i="95"/>
  <c r="G39" i="132"/>
  <c r="W14" i="132"/>
  <c r="F50" i="132"/>
  <c r="N12" i="132"/>
  <c r="R12" i="132"/>
  <c r="T14" i="132"/>
  <c r="G39" i="133"/>
  <c r="V43" i="95"/>
  <c r="B52" i="133"/>
  <c r="E51" i="133"/>
  <c r="C51" i="133"/>
  <c r="C40" i="133"/>
  <c r="D40" i="133" s="1"/>
  <c r="F40" i="133" s="1"/>
  <c r="E40" i="133"/>
  <c r="D50" i="133"/>
  <c r="F50" i="133" s="1"/>
  <c r="D51" i="133"/>
  <c r="F51" i="133" s="1"/>
  <c r="U13" i="133"/>
  <c r="V7" i="95"/>
  <c r="V12" i="133"/>
  <c r="V28" i="95"/>
  <c r="V61" i="95" s="1"/>
  <c r="G23" i="133"/>
  <c r="C24" i="133"/>
  <c r="E24" i="133"/>
  <c r="G38" i="134"/>
  <c r="W42" i="95"/>
  <c r="C39" i="134"/>
  <c r="B40" i="134"/>
  <c r="E52" i="134"/>
  <c r="C52" i="134"/>
  <c r="R15" i="134"/>
  <c r="E39" i="134" s="1"/>
  <c r="N15" i="134"/>
  <c r="W15" i="134"/>
  <c r="B24" i="134"/>
  <c r="D23" i="134"/>
  <c r="F23" i="134" s="1"/>
  <c r="U13" i="134"/>
  <c r="V12" i="134"/>
  <c r="W7" i="95"/>
  <c r="D51" i="134"/>
  <c r="F51" i="134" s="1"/>
  <c r="D52" i="134"/>
  <c r="F52" i="134" s="1"/>
  <c r="J13" i="134"/>
  <c r="S13" i="134"/>
  <c r="G46" i="135"/>
  <c r="X49" i="95"/>
  <c r="B52" i="135"/>
  <c r="C51" i="135"/>
  <c r="D51" i="135" s="1"/>
  <c r="X17" i="95"/>
  <c r="E35" i="135"/>
  <c r="E47" i="135"/>
  <c r="F35" i="135"/>
  <c r="F47" i="135"/>
  <c r="B24" i="135"/>
  <c r="D23" i="135"/>
  <c r="F23" i="135" s="1"/>
  <c r="X20" i="95"/>
  <c r="E38" i="135"/>
  <c r="U13" i="135"/>
  <c r="V12" i="135"/>
  <c r="X7" i="95"/>
  <c r="D50" i="135"/>
  <c r="F50" i="135" s="1"/>
  <c r="G22" i="135"/>
  <c r="X27" i="95"/>
  <c r="X60" i="95" s="1"/>
  <c r="G34" i="135"/>
  <c r="X38" i="95"/>
  <c r="X41" i="95"/>
  <c r="G37" i="135"/>
  <c r="J16" i="135"/>
  <c r="K16" i="135" s="1"/>
  <c r="L16" i="135" s="1"/>
  <c r="T16" i="135" s="1"/>
  <c r="C40" i="135"/>
  <c r="D40" i="135" s="1"/>
  <c r="J15" i="135"/>
  <c r="K15" i="135" s="1"/>
  <c r="G38" i="135"/>
  <c r="X42" i="95"/>
  <c r="G38" i="136"/>
  <c r="Y42" i="95"/>
  <c r="C39" i="136"/>
  <c r="D39" i="136" s="1"/>
  <c r="B40" i="136"/>
  <c r="Y17" i="95"/>
  <c r="E47" i="136"/>
  <c r="E35" i="136"/>
  <c r="F47" i="136"/>
  <c r="F35" i="136"/>
  <c r="J15" i="136"/>
  <c r="C52" i="136"/>
  <c r="D52" i="136" s="1"/>
  <c r="G37" i="136"/>
  <c r="Y41" i="95"/>
  <c r="Y53" i="95"/>
  <c r="G50" i="136"/>
  <c r="E23" i="136"/>
  <c r="W16" i="136"/>
  <c r="U13" i="136"/>
  <c r="Y7" i="95"/>
  <c r="V12" i="136"/>
  <c r="B24" i="136"/>
  <c r="D23" i="136"/>
  <c r="F23" i="136" s="1"/>
  <c r="M16" i="136"/>
  <c r="S16" i="136"/>
  <c r="T16" i="136"/>
  <c r="Z18" i="95"/>
  <c r="E36" i="137"/>
  <c r="F36" i="137"/>
  <c r="E48" i="137"/>
  <c r="E24" i="137"/>
  <c r="F48" i="137"/>
  <c r="G40" i="137"/>
  <c r="Z44" i="95"/>
  <c r="B26" i="137"/>
  <c r="D25" i="137"/>
  <c r="F25" i="137" s="1"/>
  <c r="N14" i="137"/>
  <c r="R14" i="137"/>
  <c r="Z27" i="95"/>
  <c r="Z60" i="95" s="1"/>
  <c r="G22" i="137"/>
  <c r="E52" i="137"/>
  <c r="C52" i="137"/>
  <c r="G46" i="137"/>
  <c r="Z49" i="95"/>
  <c r="Z21" i="95"/>
  <c r="E39" i="137"/>
  <c r="U12" i="137"/>
  <c r="V11" i="137"/>
  <c r="Z6" i="95"/>
  <c r="Z61" i="95" s="1"/>
  <c r="F39" i="137"/>
  <c r="D51" i="137"/>
  <c r="F51" i="137" s="1"/>
  <c r="D52" i="137"/>
  <c r="F52" i="137" s="1"/>
  <c r="Z38" i="95"/>
  <c r="G34" i="137"/>
  <c r="F24" i="137"/>
  <c r="U13" i="138"/>
  <c r="V12" i="138"/>
  <c r="AA7" i="95"/>
  <c r="G51" i="138"/>
  <c r="AA54" i="95"/>
  <c r="AA20" i="95"/>
  <c r="E50" i="138"/>
  <c r="G50" i="138"/>
  <c r="AA53" i="95"/>
  <c r="B24" i="138"/>
  <c r="D23" i="138"/>
  <c r="F23" i="138" s="1"/>
  <c r="B40" i="138"/>
  <c r="C39" i="138"/>
  <c r="E39" i="138"/>
  <c r="E52" i="138"/>
  <c r="C52" i="138"/>
  <c r="D52" i="138" s="1"/>
  <c r="F52" i="138" s="1"/>
  <c r="D38" i="138"/>
  <c r="F38" i="138" s="1"/>
  <c r="D39" i="138"/>
  <c r="F39" i="138" s="1"/>
  <c r="N12" i="138"/>
  <c r="R12" i="138"/>
  <c r="B43" i="95" l="1"/>
  <c r="B55" i="97" s="1"/>
  <c r="G39" i="80"/>
  <c r="E40" i="80"/>
  <c r="C40" i="80"/>
  <c r="D40" i="80" s="1"/>
  <c r="F40" i="80" s="1"/>
  <c r="U15" i="80"/>
  <c r="B9" i="95"/>
  <c r="V14" i="80"/>
  <c r="B54" i="95"/>
  <c r="B66" i="97" s="1"/>
  <c r="G51" i="80"/>
  <c r="B25" i="80"/>
  <c r="D24" i="80"/>
  <c r="F24" i="80" s="1"/>
  <c r="B29" i="97"/>
  <c r="B40" i="97" s="1"/>
  <c r="B61" i="95"/>
  <c r="C52" i="80"/>
  <c r="D52" i="80" s="1"/>
  <c r="F52" i="80" s="1"/>
  <c r="E52" i="80"/>
  <c r="B9" i="97"/>
  <c r="C50" i="95"/>
  <c r="C62" i="97" s="1"/>
  <c r="G47" i="87"/>
  <c r="G51" i="87"/>
  <c r="C54" i="95"/>
  <c r="C66" i="97" s="1"/>
  <c r="C27" i="97"/>
  <c r="C38" i="97" s="1"/>
  <c r="C59" i="95"/>
  <c r="U13" i="87"/>
  <c r="V12" i="87"/>
  <c r="C7" i="95"/>
  <c r="G35" i="87"/>
  <c r="C39" i="95"/>
  <c r="C51" i="97" s="1"/>
  <c r="B25" i="87"/>
  <c r="D24" i="87"/>
  <c r="F24" i="87" s="1"/>
  <c r="G49" i="87"/>
  <c r="C52" i="95"/>
  <c r="C64" i="97" s="1"/>
  <c r="C52" i="87"/>
  <c r="D52" i="87" s="1"/>
  <c r="F52" i="87" s="1"/>
  <c r="E52" i="87"/>
  <c r="C19" i="95"/>
  <c r="C20" i="97" s="1"/>
  <c r="E37" i="87"/>
  <c r="F37" i="87"/>
  <c r="E49" i="87"/>
  <c r="C7" i="97"/>
  <c r="C40" i="97" s="1"/>
  <c r="C61" i="95"/>
  <c r="G40" i="87"/>
  <c r="C44" i="95"/>
  <c r="C56" i="97" s="1"/>
  <c r="C24" i="88"/>
  <c r="E24" i="88"/>
  <c r="R15" i="88"/>
  <c r="N15" i="88"/>
  <c r="D7" i="97"/>
  <c r="U13" i="88"/>
  <c r="V12" i="88"/>
  <c r="D7" i="95"/>
  <c r="S15" i="88"/>
  <c r="R14" i="88"/>
  <c r="N14" i="88"/>
  <c r="W14" i="88"/>
  <c r="D17" i="95"/>
  <c r="D18" i="97" s="1"/>
  <c r="E35" i="88"/>
  <c r="E47" i="88"/>
  <c r="F47" i="88"/>
  <c r="F35" i="88"/>
  <c r="E23" i="88"/>
  <c r="D27" i="97"/>
  <c r="D38" i="97" s="1"/>
  <c r="D59" i="95"/>
  <c r="F23" i="88"/>
  <c r="T15" i="88"/>
  <c r="B24" i="90"/>
  <c r="D23" i="90"/>
  <c r="F23" i="90" s="1"/>
  <c r="E27" i="97"/>
  <c r="E38" i="97" s="1"/>
  <c r="E59" i="95"/>
  <c r="G47" i="90"/>
  <c r="E50" i="95"/>
  <c r="E62" i="97" s="1"/>
  <c r="U13" i="90"/>
  <c r="V12" i="90"/>
  <c r="E7" i="95"/>
  <c r="C40" i="90"/>
  <c r="D40" i="90" s="1"/>
  <c r="F40" i="90" s="1"/>
  <c r="E40" i="90"/>
  <c r="G52" i="90"/>
  <c r="E55" i="95"/>
  <c r="E67" i="97" s="1"/>
  <c r="E60" i="95"/>
  <c r="J13" i="90"/>
  <c r="W13" i="90" s="1"/>
  <c r="E7" i="97"/>
  <c r="N15" i="90"/>
  <c r="R15" i="90"/>
  <c r="F39" i="90" s="1"/>
  <c r="W15" i="90"/>
  <c r="E39" i="97"/>
  <c r="G35" i="90"/>
  <c r="E39" i="95"/>
  <c r="E51" i="97" s="1"/>
  <c r="C40" i="91"/>
  <c r="D40" i="91" s="1"/>
  <c r="F40" i="91" s="1"/>
  <c r="E40" i="91"/>
  <c r="U14" i="91"/>
  <c r="V13" i="91"/>
  <c r="F8" i="95"/>
  <c r="G52" i="91"/>
  <c r="F55" i="95"/>
  <c r="F67" i="97" s="1"/>
  <c r="G48" i="91"/>
  <c r="F51" i="95"/>
  <c r="F63" i="97" s="1"/>
  <c r="F28" i="97"/>
  <c r="F39" i="97" s="1"/>
  <c r="F60" i="95"/>
  <c r="G51" i="91"/>
  <c r="F54" i="95"/>
  <c r="F66" i="97" s="1"/>
  <c r="B24" i="91"/>
  <c r="D23" i="91"/>
  <c r="F23" i="91" s="1"/>
  <c r="F8" i="97"/>
  <c r="F43" i="95"/>
  <c r="F55" i="97" s="1"/>
  <c r="G39" i="91"/>
  <c r="G54" i="95"/>
  <c r="G66" i="97" s="1"/>
  <c r="G51" i="92"/>
  <c r="C52" i="92"/>
  <c r="D52" i="92" s="1"/>
  <c r="F52" i="92" s="1"/>
  <c r="E52" i="92"/>
  <c r="B24" i="92"/>
  <c r="D23" i="92"/>
  <c r="F23" i="92" s="1"/>
  <c r="U14" i="92"/>
  <c r="V13" i="92"/>
  <c r="G8" i="95"/>
  <c r="G28" i="97"/>
  <c r="G39" i="97" s="1"/>
  <c r="G60" i="95"/>
  <c r="G8" i="97"/>
  <c r="G44" i="95"/>
  <c r="G56" i="97" s="1"/>
  <c r="G40" i="92"/>
  <c r="G52" i="93"/>
  <c r="H55" i="95"/>
  <c r="H67" i="97" s="1"/>
  <c r="U14" i="93"/>
  <c r="V13" i="93"/>
  <c r="H8" i="95"/>
  <c r="G23" i="93"/>
  <c r="H28" i="95"/>
  <c r="H8" i="97"/>
  <c r="R15" i="93"/>
  <c r="N15" i="93"/>
  <c r="W15" i="93"/>
  <c r="D39" i="93"/>
  <c r="F39" i="93" s="1"/>
  <c r="C24" i="93"/>
  <c r="E24" i="93"/>
  <c r="F51" i="93"/>
  <c r="C40" i="93"/>
  <c r="D40" i="93" s="1"/>
  <c r="F40" i="93" s="1"/>
  <c r="E40" i="93"/>
  <c r="I53" i="95"/>
  <c r="I65" i="97" s="1"/>
  <c r="G50" i="94"/>
  <c r="I8" i="97"/>
  <c r="G35" i="94"/>
  <c r="I39" i="95"/>
  <c r="I51" i="97" s="1"/>
  <c r="K15" i="94"/>
  <c r="T15" i="94"/>
  <c r="C40" i="94"/>
  <c r="D40" i="94" s="1"/>
  <c r="F40" i="94" s="1"/>
  <c r="E40" i="94"/>
  <c r="G47" i="94"/>
  <c r="I50" i="95"/>
  <c r="I62" i="97" s="1"/>
  <c r="F38" i="94"/>
  <c r="U14" i="94"/>
  <c r="V13" i="94"/>
  <c r="I8" i="95"/>
  <c r="E52" i="94"/>
  <c r="C52" i="94"/>
  <c r="D52" i="94" s="1"/>
  <c r="F52" i="94" s="1"/>
  <c r="I20" i="95"/>
  <c r="I21" i="97" s="1"/>
  <c r="E38" i="94"/>
  <c r="E50" i="94"/>
  <c r="I28" i="95"/>
  <c r="G23" i="94"/>
  <c r="B25" i="94"/>
  <c r="D24" i="94"/>
  <c r="F24" i="94" s="1"/>
  <c r="G52" i="96"/>
  <c r="J55" i="95"/>
  <c r="J67" i="97" s="1"/>
  <c r="C24" i="96"/>
  <c r="E24" i="96"/>
  <c r="G51" i="96"/>
  <c r="J54" i="95"/>
  <c r="J66" i="97" s="1"/>
  <c r="J21" i="95"/>
  <c r="J22" i="97" s="1"/>
  <c r="E51" i="96"/>
  <c r="G23" i="96"/>
  <c r="J28" i="95"/>
  <c r="E39" i="96"/>
  <c r="J8" i="97"/>
  <c r="G39" i="96"/>
  <c r="J43" i="95"/>
  <c r="J55" i="97" s="1"/>
  <c r="C40" i="96"/>
  <c r="D40" i="96" s="1"/>
  <c r="F40" i="96" s="1"/>
  <c r="E40" i="96"/>
  <c r="U14" i="96"/>
  <c r="V13" i="96"/>
  <c r="J8" i="95"/>
  <c r="G35" i="99"/>
  <c r="B39" i="109"/>
  <c r="L51" i="97" s="1"/>
  <c r="B54" i="109"/>
  <c r="L66" i="97" s="1"/>
  <c r="G51" i="99"/>
  <c r="U13" i="99"/>
  <c r="B7" i="109"/>
  <c r="V12" i="99"/>
  <c r="C52" i="99"/>
  <c r="D52" i="99" s="1"/>
  <c r="L7" i="97"/>
  <c r="L40" i="97" s="1"/>
  <c r="L27" i="97"/>
  <c r="L38" i="97" s="1"/>
  <c r="B59" i="109"/>
  <c r="G47" i="99"/>
  <c r="B50" i="109"/>
  <c r="L62" i="97" s="1"/>
  <c r="G23" i="99"/>
  <c r="B28" i="109"/>
  <c r="L29" i="97" s="1"/>
  <c r="C24" i="99"/>
  <c r="B19" i="109"/>
  <c r="L20" i="97" s="1"/>
  <c r="E37" i="99"/>
  <c r="E49" i="99"/>
  <c r="F49" i="99"/>
  <c r="F37" i="99"/>
  <c r="M16" i="99"/>
  <c r="T16" i="99"/>
  <c r="N12" i="99"/>
  <c r="R12" i="99"/>
  <c r="E24" i="99" s="1"/>
  <c r="C40" i="100"/>
  <c r="D40" i="100" s="1"/>
  <c r="F40" i="100" s="1"/>
  <c r="E40" i="100"/>
  <c r="M6" i="97"/>
  <c r="M39" i="97" s="1"/>
  <c r="C60" i="109"/>
  <c r="U12" i="100"/>
  <c r="V11" i="100"/>
  <c r="C6" i="109"/>
  <c r="K14" i="100"/>
  <c r="T14" i="100"/>
  <c r="G52" i="100"/>
  <c r="C55" i="109"/>
  <c r="M67" i="97" s="1"/>
  <c r="B24" i="100"/>
  <c r="D23" i="100"/>
  <c r="F23" i="100" s="1"/>
  <c r="G39" i="100"/>
  <c r="C43" i="109"/>
  <c r="M55" i="97" s="1"/>
  <c r="D61" i="109"/>
  <c r="G52" i="101"/>
  <c r="D55" i="109"/>
  <c r="N67" i="97" s="1"/>
  <c r="E40" i="101"/>
  <c r="C40" i="101"/>
  <c r="D40" i="101" s="1"/>
  <c r="F40" i="101" s="1"/>
  <c r="G51" i="101"/>
  <c r="D54" i="109"/>
  <c r="N66" i="97" s="1"/>
  <c r="R14" i="101"/>
  <c r="N14" i="101"/>
  <c r="W14" i="101"/>
  <c r="D18" i="109"/>
  <c r="N19" i="97" s="1"/>
  <c r="E48" i="101"/>
  <c r="F48" i="101"/>
  <c r="E36" i="101"/>
  <c r="F36" i="101"/>
  <c r="B25" i="101"/>
  <c r="D24" i="101"/>
  <c r="F24" i="101" s="1"/>
  <c r="F38" i="101"/>
  <c r="G39" i="101"/>
  <c r="D43" i="109"/>
  <c r="N55" i="97" s="1"/>
  <c r="N8" i="97"/>
  <c r="U14" i="101"/>
  <c r="V13" i="101"/>
  <c r="D8" i="109"/>
  <c r="G49" i="102"/>
  <c r="E52" i="109"/>
  <c r="O64" i="97" s="1"/>
  <c r="G40" i="102"/>
  <c r="E44" i="109"/>
  <c r="O56" i="97" s="1"/>
  <c r="E41" i="109"/>
  <c r="O53" i="97" s="1"/>
  <c r="G37" i="102"/>
  <c r="O7" i="97"/>
  <c r="O40" i="97" s="1"/>
  <c r="E61" i="109"/>
  <c r="C52" i="102"/>
  <c r="D52" i="102" s="1"/>
  <c r="F52" i="102" s="1"/>
  <c r="E52" i="102"/>
  <c r="R14" i="102"/>
  <c r="N14" i="102"/>
  <c r="W14" i="102"/>
  <c r="B25" i="102"/>
  <c r="D24" i="102"/>
  <c r="F24" i="102" s="1"/>
  <c r="U13" i="102"/>
  <c r="V12" i="102"/>
  <c r="E7" i="109"/>
  <c r="E54" i="109"/>
  <c r="O66" i="97" s="1"/>
  <c r="G51" i="102"/>
  <c r="G52" i="103"/>
  <c r="F55" i="109"/>
  <c r="P67" i="97" s="1"/>
  <c r="U14" i="103"/>
  <c r="F8" i="109"/>
  <c r="V13" i="103"/>
  <c r="C40" i="103"/>
  <c r="D40" i="103" s="1"/>
  <c r="F40" i="103" s="1"/>
  <c r="E40" i="103"/>
  <c r="B25" i="103"/>
  <c r="D24" i="103"/>
  <c r="F24" i="103" s="1"/>
  <c r="F61" i="109"/>
  <c r="P40" i="97"/>
  <c r="G35" i="103"/>
  <c r="F39" i="109"/>
  <c r="P51" i="97" s="1"/>
  <c r="N13" i="103"/>
  <c r="R13" i="103"/>
  <c r="F50" i="109"/>
  <c r="P62" i="97" s="1"/>
  <c r="G47" i="103"/>
  <c r="F43" i="109"/>
  <c r="P55" i="97" s="1"/>
  <c r="G39" i="103"/>
  <c r="P8" i="97"/>
  <c r="G40" i="104"/>
  <c r="G44" i="109"/>
  <c r="Q56" i="97" s="1"/>
  <c r="U13" i="104"/>
  <c r="G7" i="109"/>
  <c r="V12" i="104"/>
  <c r="G39" i="104"/>
  <c r="G43" i="109"/>
  <c r="Q55" i="97" s="1"/>
  <c r="B25" i="104"/>
  <c r="D24" i="104"/>
  <c r="F24" i="104" s="1"/>
  <c r="G54" i="109"/>
  <c r="Q66" i="97" s="1"/>
  <c r="G51" i="104"/>
  <c r="G53" i="109"/>
  <c r="Q65" i="97" s="1"/>
  <c r="G50" i="104"/>
  <c r="Q7" i="97"/>
  <c r="Q40" i="97" s="1"/>
  <c r="G61" i="109"/>
  <c r="C52" i="104"/>
  <c r="D52" i="104" s="1"/>
  <c r="F52" i="104" s="1"/>
  <c r="E52" i="104"/>
  <c r="G52" i="105"/>
  <c r="H55" i="109"/>
  <c r="R67" i="97" s="1"/>
  <c r="G24" i="105"/>
  <c r="H29" i="109"/>
  <c r="R30" i="97" s="1"/>
  <c r="G40" i="105"/>
  <c r="H44" i="109"/>
  <c r="R56" i="97" s="1"/>
  <c r="R8" i="97"/>
  <c r="H62" i="109"/>
  <c r="C25" i="105"/>
  <c r="E25" i="105"/>
  <c r="U14" i="105"/>
  <c r="V13" i="105"/>
  <c r="H8" i="109"/>
  <c r="G39" i="106"/>
  <c r="I43" i="109"/>
  <c r="S55" i="97" s="1"/>
  <c r="U13" i="106"/>
  <c r="I7" i="109"/>
  <c r="V12" i="106"/>
  <c r="G48" i="106"/>
  <c r="I51" i="109"/>
  <c r="S63" i="97" s="1"/>
  <c r="C40" i="106"/>
  <c r="D40" i="106" s="1"/>
  <c r="F40" i="106" s="1"/>
  <c r="E40" i="106"/>
  <c r="B24" i="106"/>
  <c r="D23" i="106"/>
  <c r="F23" i="106" s="1"/>
  <c r="S7" i="97"/>
  <c r="G52" i="106"/>
  <c r="I55" i="109"/>
  <c r="S67" i="97" s="1"/>
  <c r="G51" i="107"/>
  <c r="J54" i="109"/>
  <c r="T66" i="97" s="1"/>
  <c r="R14" i="107"/>
  <c r="N14" i="107"/>
  <c r="W14" i="107"/>
  <c r="T8" i="97"/>
  <c r="C40" i="107"/>
  <c r="D40" i="107" s="1"/>
  <c r="F40" i="107" s="1"/>
  <c r="E40" i="107"/>
  <c r="J18" i="109"/>
  <c r="T19" i="97" s="1"/>
  <c r="E48" i="107"/>
  <c r="E36" i="107"/>
  <c r="F36" i="107"/>
  <c r="F48" i="107"/>
  <c r="B25" i="107"/>
  <c r="D24" i="107"/>
  <c r="F24" i="107" s="1"/>
  <c r="G39" i="107"/>
  <c r="J43" i="109"/>
  <c r="T55" i="97" s="1"/>
  <c r="J61" i="109"/>
  <c r="U14" i="107"/>
  <c r="V13" i="107"/>
  <c r="J8" i="109"/>
  <c r="C52" i="107"/>
  <c r="D52" i="107" s="1"/>
  <c r="F52" i="107" s="1"/>
  <c r="E52" i="107"/>
  <c r="T40" i="97"/>
  <c r="U14" i="108"/>
  <c r="L8" i="109"/>
  <c r="L8" i="95"/>
  <c r="R13" i="108"/>
  <c r="N13" i="108"/>
  <c r="B25" i="108"/>
  <c r="D24" i="108"/>
  <c r="F24" i="108" s="1"/>
  <c r="L18" i="109"/>
  <c r="E36" i="108"/>
  <c r="E48" i="108"/>
  <c r="F48" i="108"/>
  <c r="F36" i="108"/>
  <c r="R16" i="108"/>
  <c r="N16" i="108"/>
  <c r="W16" i="108"/>
  <c r="W13" i="108"/>
  <c r="V13" i="108" s="1"/>
  <c r="G24" i="111"/>
  <c r="M29" i="109"/>
  <c r="U14" i="111"/>
  <c r="V13" i="111"/>
  <c r="M8" i="109"/>
  <c r="C25" i="111"/>
  <c r="E25" i="111"/>
  <c r="G51" i="111"/>
  <c r="M54" i="109"/>
  <c r="M62" i="109"/>
  <c r="C40" i="111"/>
  <c r="D40" i="111" s="1"/>
  <c r="K16" i="111"/>
  <c r="L16" i="111" s="1"/>
  <c r="D39" i="111"/>
  <c r="F39" i="111" s="1"/>
  <c r="C24" i="112"/>
  <c r="E24" i="112"/>
  <c r="E40" i="112"/>
  <c r="C40" i="112"/>
  <c r="D40" i="112" s="1"/>
  <c r="F40" i="112" s="1"/>
  <c r="C52" i="112"/>
  <c r="E52" i="112"/>
  <c r="U14" i="112"/>
  <c r="N8" i="109"/>
  <c r="V13" i="112"/>
  <c r="D52" i="112"/>
  <c r="F52" i="112" s="1"/>
  <c r="D51" i="112"/>
  <c r="F51" i="112" s="1"/>
  <c r="G39" i="112"/>
  <c r="N43" i="109"/>
  <c r="G23" i="112"/>
  <c r="N28" i="109"/>
  <c r="N61" i="109" s="1"/>
  <c r="N42" i="109"/>
  <c r="G38" i="112"/>
  <c r="C52" i="113"/>
  <c r="D52" i="113" s="1"/>
  <c r="F52" i="113" s="1"/>
  <c r="E52" i="113"/>
  <c r="O54" i="109"/>
  <c r="G51" i="113"/>
  <c r="U14" i="113"/>
  <c r="V13" i="113"/>
  <c r="O8" i="109"/>
  <c r="G47" i="113"/>
  <c r="O50" i="109"/>
  <c r="B25" i="113"/>
  <c r="D24" i="113"/>
  <c r="F24" i="113" s="1"/>
  <c r="G35" i="113"/>
  <c r="O39" i="109"/>
  <c r="G40" i="113"/>
  <c r="O44" i="109"/>
  <c r="C24" i="114"/>
  <c r="E24" i="114"/>
  <c r="C40" i="114"/>
  <c r="D40" i="114" s="1"/>
  <c r="F40" i="114" s="1"/>
  <c r="E40" i="114"/>
  <c r="G23" i="114"/>
  <c r="P28" i="109"/>
  <c r="P61" i="109"/>
  <c r="G39" i="114"/>
  <c r="P43" i="109"/>
  <c r="P53" i="109"/>
  <c r="G50" i="114"/>
  <c r="P42" i="109"/>
  <c r="G38" i="114"/>
  <c r="U13" i="114"/>
  <c r="V12" i="114"/>
  <c r="P7" i="109"/>
  <c r="C52" i="114"/>
  <c r="D52" i="114" s="1"/>
  <c r="F52" i="114" s="1"/>
  <c r="E52" i="114"/>
  <c r="D51" i="114"/>
  <c r="F51" i="114" s="1"/>
  <c r="B25" i="115"/>
  <c r="D24" i="115"/>
  <c r="F24" i="115" s="1"/>
  <c r="U14" i="115"/>
  <c r="V13" i="115"/>
  <c r="Q8" i="109"/>
  <c r="E52" i="115"/>
  <c r="C52" i="115"/>
  <c r="D52" i="115" s="1"/>
  <c r="F52" i="115" s="1"/>
  <c r="Q54" i="109"/>
  <c r="G51" i="115"/>
  <c r="Q53" i="109"/>
  <c r="G50" i="115"/>
  <c r="G51" i="116"/>
  <c r="R54" i="109"/>
  <c r="G38" i="116"/>
  <c r="R42" i="109"/>
  <c r="R28" i="109"/>
  <c r="R61" i="109" s="1"/>
  <c r="G23" i="116"/>
  <c r="G47" i="116"/>
  <c r="R50" i="109"/>
  <c r="K16" i="116"/>
  <c r="L16" i="116" s="1"/>
  <c r="G35" i="116"/>
  <c r="R39" i="109"/>
  <c r="G39" i="116"/>
  <c r="R43" i="109"/>
  <c r="G50" i="116"/>
  <c r="R53" i="109"/>
  <c r="C40" i="116"/>
  <c r="D40" i="116" s="1"/>
  <c r="C52" i="116"/>
  <c r="D52" i="116" s="1"/>
  <c r="E24" i="116"/>
  <c r="C24" i="116"/>
  <c r="U14" i="116"/>
  <c r="V13" i="116"/>
  <c r="R8" i="109"/>
  <c r="G51" i="117"/>
  <c r="S54" i="109"/>
  <c r="C52" i="117"/>
  <c r="E52" i="117"/>
  <c r="D52" i="117"/>
  <c r="F52" i="117" s="1"/>
  <c r="S44" i="109"/>
  <c r="G40" i="117"/>
  <c r="R13" i="117"/>
  <c r="N13" i="117"/>
  <c r="U13" i="117"/>
  <c r="B25" i="117"/>
  <c r="D24" i="117"/>
  <c r="F24" i="117" s="1"/>
  <c r="V8" i="97"/>
  <c r="D39" i="118"/>
  <c r="F39" i="118" s="1"/>
  <c r="V28" i="97"/>
  <c r="U60" i="109"/>
  <c r="V39" i="97" s="1"/>
  <c r="R13" i="118"/>
  <c r="N13" i="118"/>
  <c r="U14" i="118"/>
  <c r="U8" i="109"/>
  <c r="G52" i="118"/>
  <c r="U55" i="109"/>
  <c r="V67" i="97" s="1"/>
  <c r="C40" i="118"/>
  <c r="D40" i="118" s="1"/>
  <c r="F40" i="118" s="1"/>
  <c r="E40" i="118"/>
  <c r="B24" i="118"/>
  <c r="D23" i="118"/>
  <c r="F23" i="118" s="1"/>
  <c r="W13" i="118"/>
  <c r="V13" i="118" s="1"/>
  <c r="G23" i="119"/>
  <c r="V28" i="109"/>
  <c r="C40" i="119"/>
  <c r="D40" i="119" s="1"/>
  <c r="F40" i="119" s="1"/>
  <c r="E40" i="119"/>
  <c r="C24" i="119"/>
  <c r="E24" i="119"/>
  <c r="G51" i="119"/>
  <c r="V54" i="109"/>
  <c r="W66" i="97" s="1"/>
  <c r="W8" i="97"/>
  <c r="G52" i="119"/>
  <c r="V55" i="109"/>
  <c r="W67" i="97" s="1"/>
  <c r="G39" i="119"/>
  <c r="V43" i="109"/>
  <c r="W55" i="97" s="1"/>
  <c r="U14" i="119"/>
  <c r="V13" i="119"/>
  <c r="V8" i="109"/>
  <c r="G51" i="120"/>
  <c r="W54" i="109"/>
  <c r="X66" i="97" s="1"/>
  <c r="G39" i="120"/>
  <c r="W43" i="109"/>
  <c r="X55" i="97" s="1"/>
  <c r="G52" i="120"/>
  <c r="W55" i="109"/>
  <c r="X67" i="97" s="1"/>
  <c r="X8" i="97"/>
  <c r="G38" i="120"/>
  <c r="W42" i="109"/>
  <c r="X54" i="97" s="1"/>
  <c r="C40" i="120"/>
  <c r="D40" i="120" s="1"/>
  <c r="F40" i="120" s="1"/>
  <c r="E40" i="120"/>
  <c r="B24" i="120"/>
  <c r="D23" i="120"/>
  <c r="F23" i="120" s="1"/>
  <c r="X28" i="97"/>
  <c r="W60" i="109"/>
  <c r="X39" i="97" s="1"/>
  <c r="U14" i="120"/>
  <c r="V13" i="120"/>
  <c r="W8" i="109"/>
  <c r="G39" i="121"/>
  <c r="X43" i="109"/>
  <c r="Y55" i="97" s="1"/>
  <c r="X42" i="109"/>
  <c r="Y54" i="97" s="1"/>
  <c r="G38" i="121"/>
  <c r="G47" i="121"/>
  <c r="X50" i="109"/>
  <c r="Y62" i="97" s="1"/>
  <c r="C40" i="121"/>
  <c r="D40" i="121" s="1"/>
  <c r="F40" i="121" s="1"/>
  <c r="E40" i="121"/>
  <c r="U13" i="121"/>
  <c r="V12" i="121"/>
  <c r="X7" i="109"/>
  <c r="C52" i="121"/>
  <c r="D52" i="121" s="1"/>
  <c r="F52" i="121" s="1"/>
  <c r="E52" i="121"/>
  <c r="X18" i="109"/>
  <c r="Y19" i="97" s="1"/>
  <c r="E48" i="121"/>
  <c r="E36" i="121"/>
  <c r="F36" i="121"/>
  <c r="F48" i="121"/>
  <c r="G51" i="121"/>
  <c r="X54" i="109"/>
  <c r="Y66" i="97" s="1"/>
  <c r="G35" i="121"/>
  <c r="X39" i="109"/>
  <c r="Y51" i="97" s="1"/>
  <c r="Y7" i="97"/>
  <c r="X61" i="109"/>
  <c r="Y40" i="97" s="1"/>
  <c r="B25" i="121"/>
  <c r="D24" i="121"/>
  <c r="F24" i="121" s="1"/>
  <c r="G51" i="122"/>
  <c r="Y54" i="109"/>
  <c r="Z66" i="97" s="1"/>
  <c r="U14" i="122"/>
  <c r="V13" i="122"/>
  <c r="Y8" i="109"/>
  <c r="C40" i="122"/>
  <c r="D40" i="122" s="1"/>
  <c r="C24" i="122"/>
  <c r="E24" i="122"/>
  <c r="K16" i="122"/>
  <c r="L16" i="122" s="1"/>
  <c r="T16" i="122" s="1"/>
  <c r="G23" i="122"/>
  <c r="Y28" i="109"/>
  <c r="Z8" i="97"/>
  <c r="Y21" i="109"/>
  <c r="Z22" i="97" s="1"/>
  <c r="E51" i="122"/>
  <c r="D39" i="122"/>
  <c r="F39" i="122" s="1"/>
  <c r="R14" i="122"/>
  <c r="N14" i="122"/>
  <c r="W14" i="122"/>
  <c r="G51" i="123"/>
  <c r="Z54" i="109"/>
  <c r="AA66" i="97" s="1"/>
  <c r="AA8" i="97"/>
  <c r="C24" i="123"/>
  <c r="E24" i="123"/>
  <c r="U14" i="123"/>
  <c r="V13" i="123"/>
  <c r="Z8" i="109"/>
  <c r="G47" i="123"/>
  <c r="Z50" i="109"/>
  <c r="AA62" i="97" s="1"/>
  <c r="G38" i="123"/>
  <c r="Z42" i="109"/>
  <c r="AA54" i="97" s="1"/>
  <c r="C52" i="123"/>
  <c r="D52" i="123" s="1"/>
  <c r="M16" i="123"/>
  <c r="S16" i="123"/>
  <c r="G35" i="123"/>
  <c r="Z39" i="109"/>
  <c r="AA51" i="97" s="1"/>
  <c r="G23" i="123"/>
  <c r="Z28" i="109"/>
  <c r="G50" i="123"/>
  <c r="Z53" i="109"/>
  <c r="AA65" i="97" s="1"/>
  <c r="AA43" i="109"/>
  <c r="AB55" i="97" s="1"/>
  <c r="G39" i="124"/>
  <c r="G23" i="124"/>
  <c r="AA28" i="109"/>
  <c r="G51" i="124"/>
  <c r="AA54" i="109"/>
  <c r="AB66" i="97" s="1"/>
  <c r="AB8" i="97"/>
  <c r="AA21" i="109"/>
  <c r="AB22" i="97" s="1"/>
  <c r="E51" i="124"/>
  <c r="C24" i="124"/>
  <c r="E24" i="124"/>
  <c r="C40" i="124"/>
  <c r="D40" i="124" s="1"/>
  <c r="F40" i="124" s="1"/>
  <c r="E40" i="124"/>
  <c r="G52" i="124"/>
  <c r="AA55" i="109"/>
  <c r="AB67" i="97" s="1"/>
  <c r="U14" i="124"/>
  <c r="V13" i="124"/>
  <c r="AA8" i="109"/>
  <c r="AB28" i="97"/>
  <c r="AA60" i="109"/>
  <c r="AB39" i="97" s="1"/>
  <c r="G38" i="124"/>
  <c r="AA42" i="109"/>
  <c r="AB54" i="97" s="1"/>
  <c r="C40" i="89"/>
  <c r="D40" i="89" s="1"/>
  <c r="F40" i="89" s="1"/>
  <c r="E40" i="89"/>
  <c r="G51" i="89"/>
  <c r="L54" i="95"/>
  <c r="C52" i="89"/>
  <c r="D52" i="89" s="1"/>
  <c r="F52" i="89" s="1"/>
  <c r="E52" i="89"/>
  <c r="G23" i="89"/>
  <c r="L28" i="95"/>
  <c r="L61" i="95" s="1"/>
  <c r="G39" i="89"/>
  <c r="L43" i="95"/>
  <c r="U14" i="89"/>
  <c r="V13" i="89"/>
  <c r="C24" i="89"/>
  <c r="E24" i="89"/>
  <c r="G50" i="89"/>
  <c r="L53" i="95"/>
  <c r="G51" i="125"/>
  <c r="M54" i="95"/>
  <c r="U13" i="125"/>
  <c r="V12" i="125"/>
  <c r="M7" i="95"/>
  <c r="C52" i="125"/>
  <c r="D52" i="125" s="1"/>
  <c r="F52" i="125" s="1"/>
  <c r="E52" i="125"/>
  <c r="M61" i="95"/>
  <c r="G40" i="125"/>
  <c r="M44" i="95"/>
  <c r="B25" i="125"/>
  <c r="D24" i="125"/>
  <c r="F24" i="125" s="1"/>
  <c r="B25" i="126"/>
  <c r="D24" i="126"/>
  <c r="F24" i="126" s="1"/>
  <c r="C52" i="126"/>
  <c r="D52" i="126" s="1"/>
  <c r="F52" i="126" s="1"/>
  <c r="E52" i="126"/>
  <c r="G51" i="126"/>
  <c r="N54" i="95"/>
  <c r="G50" i="126"/>
  <c r="N53" i="95"/>
  <c r="N20" i="95"/>
  <c r="E38" i="126"/>
  <c r="F38" i="126"/>
  <c r="E50" i="126"/>
  <c r="G40" i="126"/>
  <c r="N44" i="95"/>
  <c r="U14" i="126"/>
  <c r="V13" i="126"/>
  <c r="N8" i="95"/>
  <c r="N19" i="95"/>
  <c r="E37" i="126"/>
  <c r="E49" i="126"/>
  <c r="F49" i="126"/>
  <c r="F37" i="126"/>
  <c r="G37" i="127"/>
  <c r="O41" i="95"/>
  <c r="G51" i="127"/>
  <c r="O54" i="95"/>
  <c r="U13" i="127"/>
  <c r="V12" i="127"/>
  <c r="O7" i="95"/>
  <c r="C52" i="127"/>
  <c r="D52" i="127" s="1"/>
  <c r="F52" i="127" s="1"/>
  <c r="E52" i="127"/>
  <c r="B25" i="127"/>
  <c r="D24" i="127"/>
  <c r="F24" i="127" s="1"/>
  <c r="G49" i="127"/>
  <c r="O52" i="95"/>
  <c r="O61" i="95"/>
  <c r="G40" i="127"/>
  <c r="O44" i="95"/>
  <c r="U14" i="128"/>
  <c r="P8" i="95"/>
  <c r="P63" i="95" s="1"/>
  <c r="V13" i="128"/>
  <c r="E27" i="128"/>
  <c r="C27" i="128"/>
  <c r="G52" i="128"/>
  <c r="P55" i="95"/>
  <c r="P31" i="95"/>
  <c r="G26" i="128"/>
  <c r="G40" i="128"/>
  <c r="P44" i="95"/>
  <c r="C52" i="129"/>
  <c r="D52" i="129" s="1"/>
  <c r="F52" i="129" s="1"/>
  <c r="E52" i="129"/>
  <c r="R13" i="129"/>
  <c r="N13" i="129"/>
  <c r="L15" i="129"/>
  <c r="S15" i="129"/>
  <c r="B25" i="129"/>
  <c r="D24" i="129"/>
  <c r="F24" i="129" s="1"/>
  <c r="G40" i="129"/>
  <c r="Q44" i="95"/>
  <c r="U15" i="129"/>
  <c r="Q9" i="95"/>
  <c r="V14" i="129"/>
  <c r="R43" i="95"/>
  <c r="G39" i="130"/>
  <c r="C40" i="130"/>
  <c r="D40" i="130" s="1"/>
  <c r="F40" i="130" s="1"/>
  <c r="E40" i="130"/>
  <c r="G23" i="130"/>
  <c r="R28" i="95"/>
  <c r="R61" i="95" s="1"/>
  <c r="U14" i="130"/>
  <c r="V13" i="130"/>
  <c r="R8" i="95"/>
  <c r="G52" i="130"/>
  <c r="R55" i="95"/>
  <c r="C24" i="130"/>
  <c r="E24" i="130"/>
  <c r="U14" i="131"/>
  <c r="V13" i="131"/>
  <c r="S8" i="95"/>
  <c r="B25" i="131"/>
  <c r="D24" i="131"/>
  <c r="F24" i="131" s="1"/>
  <c r="G40" i="131"/>
  <c r="S44" i="95"/>
  <c r="G50" i="132"/>
  <c r="U53" i="95"/>
  <c r="G38" i="132"/>
  <c r="U42" i="95"/>
  <c r="G51" i="132"/>
  <c r="U54" i="95"/>
  <c r="U18" i="95"/>
  <c r="E36" i="132"/>
  <c r="E48" i="132"/>
  <c r="F48" i="132"/>
  <c r="F36" i="132"/>
  <c r="G40" i="132"/>
  <c r="U44" i="95"/>
  <c r="B24" i="132"/>
  <c r="D23" i="132"/>
  <c r="F23" i="132" s="1"/>
  <c r="U20" i="95"/>
  <c r="E38" i="132"/>
  <c r="E50" i="132"/>
  <c r="C52" i="132"/>
  <c r="D52" i="132" s="1"/>
  <c r="F52" i="132" s="1"/>
  <c r="E52" i="132"/>
  <c r="U14" i="132"/>
  <c r="U8" i="95"/>
  <c r="V13" i="132"/>
  <c r="G40" i="133"/>
  <c r="V44" i="95"/>
  <c r="U14" i="133"/>
  <c r="V13" i="133"/>
  <c r="V8" i="95"/>
  <c r="C52" i="133"/>
  <c r="D52" i="133" s="1"/>
  <c r="F52" i="133" s="1"/>
  <c r="E52" i="133"/>
  <c r="G50" i="133"/>
  <c r="V53" i="95"/>
  <c r="B25" i="133"/>
  <c r="D24" i="133"/>
  <c r="F24" i="133" s="1"/>
  <c r="G51" i="133"/>
  <c r="V54" i="95"/>
  <c r="G52" i="134"/>
  <c r="W55" i="95"/>
  <c r="U14" i="134"/>
  <c r="W8" i="95"/>
  <c r="D39" i="134"/>
  <c r="F39" i="134" s="1"/>
  <c r="G51" i="134"/>
  <c r="W54" i="95"/>
  <c r="W21" i="95"/>
  <c r="E51" i="134"/>
  <c r="N13" i="134"/>
  <c r="R13" i="134"/>
  <c r="W13" i="134"/>
  <c r="V13" i="134" s="1"/>
  <c r="G23" i="134"/>
  <c r="W28" i="95"/>
  <c r="W61" i="95" s="1"/>
  <c r="C24" i="134"/>
  <c r="E24" i="134"/>
  <c r="C40" i="134"/>
  <c r="D40" i="134" s="1"/>
  <c r="F40" i="134" s="1"/>
  <c r="E40" i="134"/>
  <c r="G47" i="135"/>
  <c r="X50" i="95"/>
  <c r="G35" i="135"/>
  <c r="X39" i="95"/>
  <c r="W15" i="135"/>
  <c r="U14" i="135"/>
  <c r="X8" i="95"/>
  <c r="V13" i="135"/>
  <c r="L15" i="135"/>
  <c r="T15" i="135"/>
  <c r="S15" i="135"/>
  <c r="M16" i="135"/>
  <c r="S16" i="135"/>
  <c r="G50" i="135"/>
  <c r="X53" i="95"/>
  <c r="G23" i="135"/>
  <c r="X28" i="95"/>
  <c r="X61" i="95" s="1"/>
  <c r="C24" i="135"/>
  <c r="E24" i="135"/>
  <c r="C52" i="135"/>
  <c r="D52" i="135" s="1"/>
  <c r="G35" i="136"/>
  <c r="Y39" i="95"/>
  <c r="C40" i="136"/>
  <c r="D40" i="136" s="1"/>
  <c r="U14" i="136"/>
  <c r="V13" i="136"/>
  <c r="Y8" i="95"/>
  <c r="G47" i="136"/>
  <c r="Y50" i="95"/>
  <c r="C24" i="136"/>
  <c r="E24" i="136"/>
  <c r="N16" i="136"/>
  <c r="R16" i="136"/>
  <c r="G23" i="136"/>
  <c r="Y28" i="95"/>
  <c r="Y61" i="95" s="1"/>
  <c r="K15" i="136"/>
  <c r="G39" i="137"/>
  <c r="Z43" i="95"/>
  <c r="Z20" i="95"/>
  <c r="E38" i="137"/>
  <c r="F38" i="137"/>
  <c r="E50" i="137"/>
  <c r="F50" i="137"/>
  <c r="G36" i="137"/>
  <c r="Z40" i="95"/>
  <c r="G48" i="137"/>
  <c r="Z51" i="95"/>
  <c r="G52" i="137"/>
  <c r="Z55" i="95"/>
  <c r="G25" i="137"/>
  <c r="Z30" i="95"/>
  <c r="E26" i="137"/>
  <c r="C26" i="137"/>
  <c r="G24" i="137"/>
  <c r="Z29" i="95"/>
  <c r="G51" i="137"/>
  <c r="Z54" i="95"/>
  <c r="U13" i="137"/>
  <c r="Z7" i="95"/>
  <c r="Z62" i="95" s="1"/>
  <c r="V12" i="137"/>
  <c r="G23" i="138"/>
  <c r="AA28" i="95"/>
  <c r="AA61" i="95" s="1"/>
  <c r="AA18" i="95"/>
  <c r="E48" i="138"/>
  <c r="F48" i="138"/>
  <c r="E36" i="138"/>
  <c r="F36" i="138"/>
  <c r="G38" i="138"/>
  <c r="AA42" i="95"/>
  <c r="G52" i="138"/>
  <c r="AA55" i="95"/>
  <c r="C24" i="138"/>
  <c r="E24" i="138"/>
  <c r="G39" i="138"/>
  <c r="AA43" i="95"/>
  <c r="C40" i="138"/>
  <c r="D40" i="138" s="1"/>
  <c r="F40" i="138" s="1"/>
  <c r="E40" i="138"/>
  <c r="U14" i="138"/>
  <c r="V13" i="138"/>
  <c r="AA8" i="95"/>
  <c r="B44" i="95" l="1"/>
  <c r="B56" i="97" s="1"/>
  <c r="G40" i="80"/>
  <c r="B55" i="95"/>
  <c r="B67" i="97" s="1"/>
  <c r="G52" i="80"/>
  <c r="C25" i="80"/>
  <c r="E25" i="80"/>
  <c r="B10" i="97"/>
  <c r="G24" i="80"/>
  <c r="B29" i="95"/>
  <c r="V15" i="80"/>
  <c r="B10" i="95"/>
  <c r="U16" i="80"/>
  <c r="C41" i="95"/>
  <c r="C53" i="97" s="1"/>
  <c r="G37" i="87"/>
  <c r="C55" i="95"/>
  <c r="C67" i="97" s="1"/>
  <c r="G52" i="87"/>
  <c r="G24" i="87"/>
  <c r="C29" i="95"/>
  <c r="C30" i="97" s="1"/>
  <c r="C25" i="87"/>
  <c r="E25" i="87"/>
  <c r="U14" i="87"/>
  <c r="V13" i="87"/>
  <c r="C8" i="95"/>
  <c r="C8" i="97"/>
  <c r="D20" i="95"/>
  <c r="D21" i="97" s="1"/>
  <c r="E38" i="88"/>
  <c r="E50" i="88"/>
  <c r="F38" i="88"/>
  <c r="F50" i="88"/>
  <c r="U14" i="88"/>
  <c r="V13" i="88"/>
  <c r="D8" i="95"/>
  <c r="D21" i="95"/>
  <c r="D22" i="97" s="1"/>
  <c r="E51" i="88"/>
  <c r="E39" i="88"/>
  <c r="F39" i="88"/>
  <c r="F51" i="88"/>
  <c r="D28" i="95"/>
  <c r="G23" i="88"/>
  <c r="G35" i="88"/>
  <c r="D39" i="95"/>
  <c r="D51" i="97" s="1"/>
  <c r="D50" i="95"/>
  <c r="D62" i="97" s="1"/>
  <c r="G47" i="88"/>
  <c r="D8" i="97"/>
  <c r="B25" i="88"/>
  <c r="D24" i="88"/>
  <c r="F24" i="88" s="1"/>
  <c r="E43" i="95"/>
  <c r="E55" i="97" s="1"/>
  <c r="G39" i="90"/>
  <c r="U14" i="90"/>
  <c r="V13" i="90"/>
  <c r="E8" i="95"/>
  <c r="E44" i="95"/>
  <c r="E56" i="97" s="1"/>
  <c r="G40" i="90"/>
  <c r="E28" i="95"/>
  <c r="G23" i="90"/>
  <c r="E21" i="95"/>
  <c r="E22" i="97" s="1"/>
  <c r="E51" i="90"/>
  <c r="E39" i="90"/>
  <c r="F51" i="90"/>
  <c r="E8" i="97"/>
  <c r="R13" i="90"/>
  <c r="N13" i="90"/>
  <c r="C24" i="90"/>
  <c r="E24" i="90"/>
  <c r="F28" i="95"/>
  <c r="G23" i="91"/>
  <c r="U15" i="91"/>
  <c r="V14" i="91"/>
  <c r="F9" i="95"/>
  <c r="C24" i="91"/>
  <c r="E24" i="91"/>
  <c r="F9" i="97"/>
  <c r="F44" i="95"/>
  <c r="F56" i="97" s="1"/>
  <c r="G40" i="91"/>
  <c r="G52" i="92"/>
  <c r="G55" i="95"/>
  <c r="G67" i="97" s="1"/>
  <c r="G9" i="97"/>
  <c r="U15" i="92"/>
  <c r="V14" i="92"/>
  <c r="G9" i="95"/>
  <c r="G23" i="92"/>
  <c r="G28" i="95"/>
  <c r="C24" i="92"/>
  <c r="E24" i="92"/>
  <c r="G40" i="93"/>
  <c r="H44" i="95"/>
  <c r="H56" i="97" s="1"/>
  <c r="B25" i="93"/>
  <c r="D24" i="93"/>
  <c r="F24" i="93" s="1"/>
  <c r="H29" i="97"/>
  <c r="H40" i="97" s="1"/>
  <c r="H61" i="95"/>
  <c r="U15" i="93"/>
  <c r="V14" i="93"/>
  <c r="H9" i="95"/>
  <c r="G51" i="93"/>
  <c r="H54" i="95"/>
  <c r="H66" i="97" s="1"/>
  <c r="H21" i="95"/>
  <c r="H22" i="97" s="1"/>
  <c r="E51" i="93"/>
  <c r="E39" i="93"/>
  <c r="G39" i="93"/>
  <c r="H43" i="95"/>
  <c r="H55" i="97" s="1"/>
  <c r="H9" i="97"/>
  <c r="E25" i="94"/>
  <c r="C25" i="94"/>
  <c r="I29" i="97"/>
  <c r="I40" i="97" s="1"/>
  <c r="I61" i="95"/>
  <c r="L15" i="94"/>
  <c r="S15" i="94"/>
  <c r="G52" i="94"/>
  <c r="I55" i="95"/>
  <c r="I67" i="97" s="1"/>
  <c r="U15" i="94"/>
  <c r="V14" i="94"/>
  <c r="I9" i="95"/>
  <c r="G24" i="94"/>
  <c r="I29" i="95"/>
  <c r="I42" i="95"/>
  <c r="I54" i="97" s="1"/>
  <c r="G38" i="94"/>
  <c r="G40" i="94"/>
  <c r="I44" i="95"/>
  <c r="I56" i="97" s="1"/>
  <c r="I9" i="97"/>
  <c r="U15" i="96"/>
  <c r="V14" i="96"/>
  <c r="J9" i="95"/>
  <c r="B25" i="96"/>
  <c r="D24" i="96"/>
  <c r="F24" i="96" s="1"/>
  <c r="J29" i="97"/>
  <c r="J40" i="97" s="1"/>
  <c r="J61" i="95"/>
  <c r="J9" i="97"/>
  <c r="G40" i="96"/>
  <c r="J44" i="95"/>
  <c r="J56" i="97" s="1"/>
  <c r="G37" i="99"/>
  <c r="B41" i="109"/>
  <c r="L53" i="97" s="1"/>
  <c r="B25" i="99"/>
  <c r="D24" i="99"/>
  <c r="F24" i="99" s="1"/>
  <c r="G49" i="99"/>
  <c r="B52" i="109"/>
  <c r="L64" i="97" s="1"/>
  <c r="B61" i="109"/>
  <c r="N16" i="99"/>
  <c r="R16" i="99"/>
  <c r="W16" i="99"/>
  <c r="L8" i="97"/>
  <c r="B18" i="109"/>
  <c r="L19" i="97" s="1"/>
  <c r="E36" i="99"/>
  <c r="E48" i="99"/>
  <c r="F36" i="99"/>
  <c r="F48" i="99"/>
  <c r="U14" i="99"/>
  <c r="V13" i="99"/>
  <c r="B8" i="109"/>
  <c r="M7" i="97"/>
  <c r="R14" i="100"/>
  <c r="N14" i="100"/>
  <c r="W14" i="100"/>
  <c r="C24" i="100"/>
  <c r="E24" i="100"/>
  <c r="G23" i="100"/>
  <c r="C28" i="109"/>
  <c r="M29" i="97" s="1"/>
  <c r="U13" i="100"/>
  <c r="C7" i="109"/>
  <c r="V12" i="100"/>
  <c r="G40" i="100"/>
  <c r="C44" i="109"/>
  <c r="M56" i="97" s="1"/>
  <c r="N9" i="97"/>
  <c r="G48" i="101"/>
  <c r="D51" i="109"/>
  <c r="N63" i="97" s="1"/>
  <c r="G40" i="101"/>
  <c r="D44" i="109"/>
  <c r="N56" i="97" s="1"/>
  <c r="C25" i="101"/>
  <c r="E25" i="101"/>
  <c r="D20" i="109"/>
  <c r="N21" i="97" s="1"/>
  <c r="E50" i="101"/>
  <c r="E38" i="101"/>
  <c r="F50" i="101"/>
  <c r="U15" i="101"/>
  <c r="V14" i="101"/>
  <c r="D9" i="109"/>
  <c r="G24" i="101"/>
  <c r="D29" i="109"/>
  <c r="G36" i="101"/>
  <c r="D40" i="109"/>
  <c r="N52" i="97" s="1"/>
  <c r="G38" i="101"/>
  <c r="D42" i="109"/>
  <c r="N54" i="97" s="1"/>
  <c r="U14" i="102"/>
  <c r="V13" i="102"/>
  <c r="E8" i="109"/>
  <c r="E20" i="109"/>
  <c r="O21" i="97" s="1"/>
  <c r="E38" i="102"/>
  <c r="E50" i="102"/>
  <c r="F50" i="102"/>
  <c r="F38" i="102"/>
  <c r="O8" i="97"/>
  <c r="G24" i="102"/>
  <c r="E29" i="109"/>
  <c r="O30" i="97" s="1"/>
  <c r="C25" i="102"/>
  <c r="E25" i="102"/>
  <c r="E55" i="109"/>
  <c r="O67" i="97" s="1"/>
  <c r="G52" i="102"/>
  <c r="C25" i="103"/>
  <c r="E25" i="103"/>
  <c r="P9" i="97"/>
  <c r="F19" i="109"/>
  <c r="P20" i="97" s="1"/>
  <c r="E49" i="103"/>
  <c r="E37" i="103"/>
  <c r="F49" i="103"/>
  <c r="F37" i="103"/>
  <c r="U15" i="103"/>
  <c r="V14" i="103"/>
  <c r="F9" i="109"/>
  <c r="G24" i="103"/>
  <c r="F29" i="109"/>
  <c r="G40" i="103"/>
  <c r="F44" i="109"/>
  <c r="P56" i="97" s="1"/>
  <c r="G52" i="104"/>
  <c r="G55" i="109"/>
  <c r="Q67" i="97" s="1"/>
  <c r="C25" i="104"/>
  <c r="E25" i="104"/>
  <c r="Q8" i="97"/>
  <c r="Q41" i="97" s="1"/>
  <c r="G62" i="109"/>
  <c r="U14" i="104"/>
  <c r="G8" i="109"/>
  <c r="V13" i="104"/>
  <c r="G24" i="104"/>
  <c r="G29" i="109"/>
  <c r="Q30" i="97" s="1"/>
  <c r="U15" i="105"/>
  <c r="V14" i="105"/>
  <c r="H9" i="109"/>
  <c r="R41" i="97"/>
  <c r="R9" i="97"/>
  <c r="B26" i="105"/>
  <c r="D25" i="105"/>
  <c r="F25" i="105" s="1"/>
  <c r="G23" i="106"/>
  <c r="I28" i="109"/>
  <c r="I44" i="109"/>
  <c r="S56" i="97" s="1"/>
  <c r="G40" i="106"/>
  <c r="S8" i="97"/>
  <c r="U14" i="106"/>
  <c r="V13" i="106"/>
  <c r="I8" i="109"/>
  <c r="C24" i="106"/>
  <c r="E24" i="106"/>
  <c r="G52" i="107"/>
  <c r="J55" i="109"/>
  <c r="T67" i="97" s="1"/>
  <c r="C25" i="107"/>
  <c r="E25" i="107"/>
  <c r="J20" i="109"/>
  <c r="T21" i="97" s="1"/>
  <c r="E38" i="107"/>
  <c r="E50" i="107"/>
  <c r="F50" i="107"/>
  <c r="T9" i="97"/>
  <c r="J51" i="109"/>
  <c r="T63" i="97" s="1"/>
  <c r="G48" i="107"/>
  <c r="F38" i="107"/>
  <c r="G24" i="107"/>
  <c r="J29" i="109"/>
  <c r="G36" i="107"/>
  <c r="J40" i="109"/>
  <c r="T52" i="97" s="1"/>
  <c r="U15" i="107"/>
  <c r="V14" i="107"/>
  <c r="J9" i="109"/>
  <c r="G40" i="107"/>
  <c r="J44" i="109"/>
  <c r="T56" i="97" s="1"/>
  <c r="L22" i="109"/>
  <c r="E40" i="108"/>
  <c r="E52" i="108"/>
  <c r="F40" i="108"/>
  <c r="G36" i="108"/>
  <c r="L40" i="109"/>
  <c r="F52" i="108"/>
  <c r="G48" i="108"/>
  <c r="L51" i="109"/>
  <c r="G24" i="108"/>
  <c r="L29" i="109"/>
  <c r="L62" i="109" s="1"/>
  <c r="C25" i="108"/>
  <c r="E25" i="108"/>
  <c r="L19" i="109"/>
  <c r="E37" i="108"/>
  <c r="F37" i="108"/>
  <c r="E49" i="108"/>
  <c r="F49" i="108"/>
  <c r="U15" i="108"/>
  <c r="L9" i="109"/>
  <c r="V14" i="108"/>
  <c r="L9" i="95"/>
  <c r="M43" i="109"/>
  <c r="G39" i="111"/>
  <c r="U15" i="111"/>
  <c r="V14" i="111"/>
  <c r="M9" i="109"/>
  <c r="B26" i="111"/>
  <c r="D25" i="111"/>
  <c r="F25" i="111" s="1"/>
  <c r="M16" i="111"/>
  <c r="T16" i="111"/>
  <c r="S16" i="111"/>
  <c r="N54" i="109"/>
  <c r="G51" i="112"/>
  <c r="U15" i="112"/>
  <c r="V14" i="112"/>
  <c r="N9" i="109"/>
  <c r="G40" i="112"/>
  <c r="N44" i="109"/>
  <c r="G52" i="112"/>
  <c r="N55" i="109"/>
  <c r="B25" i="112"/>
  <c r="D24" i="112"/>
  <c r="F24" i="112" s="1"/>
  <c r="O55" i="109"/>
  <c r="G52" i="113"/>
  <c r="E25" i="113"/>
  <c r="C25" i="113"/>
  <c r="G24" i="113"/>
  <c r="O29" i="109"/>
  <c r="O62" i="109" s="1"/>
  <c r="U15" i="113"/>
  <c r="V14" i="113"/>
  <c r="O9" i="109"/>
  <c r="G52" i="114"/>
  <c r="P55" i="109"/>
  <c r="P54" i="109"/>
  <c r="G51" i="114"/>
  <c r="G40" i="114"/>
  <c r="P44" i="109"/>
  <c r="U14" i="114"/>
  <c r="V13" i="114"/>
  <c r="P8" i="109"/>
  <c r="B25" i="114"/>
  <c r="D24" i="114"/>
  <c r="F24" i="114" s="1"/>
  <c r="G24" i="115"/>
  <c r="Q29" i="109"/>
  <c r="Q62" i="109" s="1"/>
  <c r="Q55" i="109"/>
  <c r="G52" i="115"/>
  <c r="U15" i="115"/>
  <c r="Q9" i="109"/>
  <c r="V14" i="115"/>
  <c r="C25" i="115"/>
  <c r="E25" i="115"/>
  <c r="U15" i="116"/>
  <c r="V14" i="116"/>
  <c r="R9" i="109"/>
  <c r="B25" i="116"/>
  <c r="D24" i="116"/>
  <c r="F24" i="116" s="1"/>
  <c r="W16" i="116"/>
  <c r="M16" i="116"/>
  <c r="T16" i="116"/>
  <c r="S16" i="116"/>
  <c r="G52" i="117"/>
  <c r="S55" i="109"/>
  <c r="S19" i="109"/>
  <c r="E49" i="117"/>
  <c r="E37" i="117"/>
  <c r="F49" i="117"/>
  <c r="F37" i="117"/>
  <c r="E25" i="117"/>
  <c r="C25" i="117"/>
  <c r="S29" i="109"/>
  <c r="S62" i="109" s="1"/>
  <c r="G24" i="117"/>
  <c r="U14" i="117"/>
  <c r="V13" i="117"/>
  <c r="S8" i="109"/>
  <c r="G40" i="118"/>
  <c r="U44" i="109"/>
  <c r="V56" i="97" s="1"/>
  <c r="C24" i="118"/>
  <c r="E24" i="118"/>
  <c r="G23" i="118"/>
  <c r="U28" i="109"/>
  <c r="V9" i="97"/>
  <c r="U19" i="109"/>
  <c r="V20" i="97" s="1"/>
  <c r="E49" i="118"/>
  <c r="E37" i="118"/>
  <c r="F49" i="118"/>
  <c r="F37" i="118"/>
  <c r="G39" i="118"/>
  <c r="U43" i="109"/>
  <c r="V55" i="97" s="1"/>
  <c r="U15" i="118"/>
  <c r="V14" i="118"/>
  <c r="U9" i="109"/>
  <c r="U15" i="119"/>
  <c r="V14" i="119"/>
  <c r="V9" i="109"/>
  <c r="G40" i="119"/>
  <c r="V44" i="109"/>
  <c r="W56" i="97" s="1"/>
  <c r="W29" i="97"/>
  <c r="V61" i="109"/>
  <c r="W40" i="97" s="1"/>
  <c r="W9" i="97"/>
  <c r="B25" i="119"/>
  <c r="D24" i="119"/>
  <c r="F24" i="119" s="1"/>
  <c r="X9" i="97"/>
  <c r="W44" i="109"/>
  <c r="X56" i="97" s="1"/>
  <c r="G40" i="120"/>
  <c r="U15" i="120"/>
  <c r="W9" i="109"/>
  <c r="V14" i="120"/>
  <c r="G23" i="120"/>
  <c r="W28" i="109"/>
  <c r="C24" i="120"/>
  <c r="E24" i="120"/>
  <c r="G52" i="121"/>
  <c r="X55" i="109"/>
  <c r="Y67" i="97" s="1"/>
  <c r="G24" i="121"/>
  <c r="X29" i="109"/>
  <c r="Y30" i="97" s="1"/>
  <c r="Y8" i="97"/>
  <c r="G40" i="121"/>
  <c r="X44" i="109"/>
  <c r="Y56" i="97" s="1"/>
  <c r="G48" i="121"/>
  <c r="X51" i="109"/>
  <c r="Y63" i="97" s="1"/>
  <c r="C25" i="121"/>
  <c r="E25" i="121"/>
  <c r="G36" i="121"/>
  <c r="X40" i="109"/>
  <c r="Y52" i="97" s="1"/>
  <c r="U14" i="121"/>
  <c r="V13" i="121"/>
  <c r="X8" i="109"/>
  <c r="B25" i="122"/>
  <c r="D24" i="122"/>
  <c r="F24" i="122" s="1"/>
  <c r="U15" i="122"/>
  <c r="V14" i="122"/>
  <c r="Y9" i="109"/>
  <c r="Y20" i="109"/>
  <c r="Z21" i="97" s="1"/>
  <c r="E50" i="122"/>
  <c r="E38" i="122"/>
  <c r="F50" i="122"/>
  <c r="F38" i="122"/>
  <c r="Z29" i="97"/>
  <c r="Y61" i="109"/>
  <c r="Z40" i="97" s="1"/>
  <c r="M16" i="122"/>
  <c r="S16" i="122"/>
  <c r="G39" i="122"/>
  <c r="Y43" i="109"/>
  <c r="Z55" i="97" s="1"/>
  <c r="Z9" i="97"/>
  <c r="N16" i="123"/>
  <c r="R16" i="123"/>
  <c r="F52" i="123" s="1"/>
  <c r="W16" i="123"/>
  <c r="U15" i="123"/>
  <c r="V14" i="123"/>
  <c r="Z9" i="109"/>
  <c r="AA29" i="97"/>
  <c r="Z61" i="109"/>
  <c r="AA40" i="97" s="1"/>
  <c r="AA9" i="97"/>
  <c r="B25" i="123"/>
  <c r="D24" i="123"/>
  <c r="F24" i="123" s="1"/>
  <c r="AB29" i="97"/>
  <c r="AA61" i="109"/>
  <c r="AB40" i="97" s="1"/>
  <c r="AB9" i="97"/>
  <c r="B25" i="124"/>
  <c r="D24" i="124"/>
  <c r="F24" i="124" s="1"/>
  <c r="U15" i="124"/>
  <c r="V14" i="124"/>
  <c r="AA9" i="109"/>
  <c r="G40" i="124"/>
  <c r="AA44" i="109"/>
  <c r="AB56" i="97" s="1"/>
  <c r="U15" i="89"/>
  <c r="V14" i="89"/>
  <c r="B25" i="89"/>
  <c r="D24" i="89"/>
  <c r="F24" i="89" s="1"/>
  <c r="G52" i="89"/>
  <c r="L55" i="95"/>
  <c r="L44" i="95"/>
  <c r="G40" i="89"/>
  <c r="G24" i="125"/>
  <c r="M29" i="95"/>
  <c r="C25" i="125"/>
  <c r="E25" i="125"/>
  <c r="U14" i="125"/>
  <c r="V13" i="125"/>
  <c r="M8" i="95"/>
  <c r="G52" i="125"/>
  <c r="M55" i="95"/>
  <c r="M62" i="95"/>
  <c r="G38" i="126"/>
  <c r="N42" i="95"/>
  <c r="G37" i="126"/>
  <c r="N41" i="95"/>
  <c r="G49" i="126"/>
  <c r="N52" i="95"/>
  <c r="G24" i="126"/>
  <c r="N29" i="95"/>
  <c r="N62" i="95" s="1"/>
  <c r="U15" i="126"/>
  <c r="V14" i="126"/>
  <c r="N9" i="95"/>
  <c r="G52" i="126"/>
  <c r="N55" i="95"/>
  <c r="C25" i="126"/>
  <c r="E25" i="126"/>
  <c r="G52" i="127"/>
  <c r="O55" i="95"/>
  <c r="G24" i="127"/>
  <c r="O29" i="95"/>
  <c r="O62" i="95" s="1"/>
  <c r="C25" i="127"/>
  <c r="E25" i="127"/>
  <c r="U14" i="127"/>
  <c r="O8" i="95"/>
  <c r="V13" i="127"/>
  <c r="B28" i="128"/>
  <c r="D27" i="128"/>
  <c r="F27" i="128" s="1"/>
  <c r="U15" i="128"/>
  <c r="V14" i="128"/>
  <c r="P9" i="95"/>
  <c r="P64" i="95" s="1"/>
  <c r="Q29" i="95"/>
  <c r="Q62" i="95" s="1"/>
  <c r="G24" i="129"/>
  <c r="R15" i="129"/>
  <c r="N15" i="129"/>
  <c r="W15" i="129"/>
  <c r="Q19" i="95"/>
  <c r="E37" i="129"/>
  <c r="E49" i="129"/>
  <c r="F37" i="129"/>
  <c r="F49" i="129"/>
  <c r="U16" i="129"/>
  <c r="V15" i="129"/>
  <c r="Q10" i="95"/>
  <c r="C25" i="129"/>
  <c r="E25" i="129"/>
  <c r="Q55" i="95"/>
  <c r="G52" i="129"/>
  <c r="G40" i="130"/>
  <c r="R44" i="95"/>
  <c r="U15" i="130"/>
  <c r="V14" i="130"/>
  <c r="R9" i="95"/>
  <c r="B25" i="130"/>
  <c r="D24" i="130"/>
  <c r="F24" i="130" s="1"/>
  <c r="C25" i="131"/>
  <c r="E25" i="131"/>
  <c r="G24" i="131"/>
  <c r="S29" i="95"/>
  <c r="S62" i="95" s="1"/>
  <c r="U15" i="131"/>
  <c r="V14" i="131"/>
  <c r="S9" i="95"/>
  <c r="G52" i="132"/>
  <c r="U55" i="95"/>
  <c r="C24" i="132"/>
  <c r="E24" i="132"/>
  <c r="G36" i="132"/>
  <c r="U40" i="95"/>
  <c r="U15" i="132"/>
  <c r="U9" i="95"/>
  <c r="V14" i="132"/>
  <c r="G48" i="132"/>
  <c r="U51" i="95"/>
  <c r="U28" i="95"/>
  <c r="U61" i="95" s="1"/>
  <c r="G23" i="132"/>
  <c r="V29" i="95"/>
  <c r="V62" i="95" s="1"/>
  <c r="G24" i="133"/>
  <c r="U15" i="133"/>
  <c r="V14" i="133"/>
  <c r="V9" i="95"/>
  <c r="C25" i="133"/>
  <c r="E25" i="133"/>
  <c r="G52" i="133"/>
  <c r="V55" i="95"/>
  <c r="W43" i="95"/>
  <c r="G39" i="134"/>
  <c r="U15" i="134"/>
  <c r="V14" i="134"/>
  <c r="W9" i="95"/>
  <c r="B25" i="134"/>
  <c r="D24" i="134"/>
  <c r="F24" i="134" s="1"/>
  <c r="W19" i="95"/>
  <c r="E49" i="134"/>
  <c r="E37" i="134"/>
  <c r="F49" i="134"/>
  <c r="F37" i="134"/>
  <c r="G40" i="134"/>
  <c r="W44" i="95"/>
  <c r="R15" i="135"/>
  <c r="N15" i="135"/>
  <c r="F52" i="135"/>
  <c r="N16" i="135"/>
  <c r="R16" i="135"/>
  <c r="W16" i="135"/>
  <c r="B25" i="135"/>
  <c r="D24" i="135"/>
  <c r="F24" i="135" s="1"/>
  <c r="U15" i="135"/>
  <c r="X9" i="95"/>
  <c r="V14" i="135"/>
  <c r="Y22" i="95"/>
  <c r="E52" i="136"/>
  <c r="L15" i="136"/>
  <c r="T15" i="136"/>
  <c r="S15" i="136"/>
  <c r="U15" i="136"/>
  <c r="V14" i="136"/>
  <c r="Y9" i="95"/>
  <c r="E40" i="136"/>
  <c r="F52" i="136"/>
  <c r="B25" i="136"/>
  <c r="D24" i="136"/>
  <c r="F24" i="136" s="1"/>
  <c r="F40" i="136"/>
  <c r="G50" i="137"/>
  <c r="Z53" i="95"/>
  <c r="U14" i="137"/>
  <c r="V13" i="137"/>
  <c r="Z8" i="95"/>
  <c r="Z63" i="95" s="1"/>
  <c r="B27" i="137"/>
  <c r="D26" i="137"/>
  <c r="F26" i="137" s="1"/>
  <c r="G38" i="137"/>
  <c r="Z42" i="95"/>
  <c r="U15" i="138"/>
  <c r="V14" i="138"/>
  <c r="AA9" i="95"/>
  <c r="G36" i="138"/>
  <c r="AA40" i="95"/>
  <c r="G40" i="138"/>
  <c r="AA44" i="95"/>
  <c r="B25" i="138"/>
  <c r="D24" i="138"/>
  <c r="F24" i="138" s="1"/>
  <c r="AA51" i="95"/>
  <c r="G48" i="138"/>
  <c r="V16" i="80" l="1"/>
  <c r="B11" i="95"/>
  <c r="B11" i="97"/>
  <c r="B26" i="80"/>
  <c r="D25" i="80"/>
  <c r="F25" i="80" s="1"/>
  <c r="B30" i="97"/>
  <c r="B41" i="97" s="1"/>
  <c r="B62" i="95"/>
  <c r="C41" i="97"/>
  <c r="C9" i="97"/>
  <c r="B26" i="87"/>
  <c r="D25" i="87"/>
  <c r="F25" i="87" s="1"/>
  <c r="C62" i="95"/>
  <c r="U15" i="87"/>
  <c r="V14" i="87"/>
  <c r="C9" i="95"/>
  <c r="G24" i="88"/>
  <c r="D29" i="95"/>
  <c r="G39" i="88"/>
  <c r="D43" i="95"/>
  <c r="D55" i="97" s="1"/>
  <c r="D9" i="97"/>
  <c r="G38" i="88"/>
  <c r="D42" i="95"/>
  <c r="D54" i="97" s="1"/>
  <c r="E25" i="88"/>
  <c r="C25" i="88"/>
  <c r="D29" i="97"/>
  <c r="D40" i="97" s="1"/>
  <c r="D61" i="95"/>
  <c r="U15" i="88"/>
  <c r="D9" i="95"/>
  <c r="V14" i="88"/>
  <c r="D54" i="95"/>
  <c r="D66" i="97" s="1"/>
  <c r="G51" i="88"/>
  <c r="G50" i="88"/>
  <c r="D53" i="95"/>
  <c r="D65" i="97" s="1"/>
  <c r="B25" i="90"/>
  <c r="D24" i="90"/>
  <c r="F24" i="90" s="1"/>
  <c r="U15" i="90"/>
  <c r="V14" i="90"/>
  <c r="E9" i="95"/>
  <c r="G51" i="90"/>
  <c r="E54" i="95"/>
  <c r="E66" i="97" s="1"/>
  <c r="E19" i="95"/>
  <c r="E20" i="97" s="1"/>
  <c r="E49" i="90"/>
  <c r="E37" i="90"/>
  <c r="F49" i="90"/>
  <c r="F37" i="90"/>
  <c r="E29" i="97"/>
  <c r="E40" i="97" s="1"/>
  <c r="E61" i="95"/>
  <c r="E9" i="97"/>
  <c r="U16" i="91"/>
  <c r="V15" i="91"/>
  <c r="F10" i="95"/>
  <c r="B25" i="91"/>
  <c r="D24" i="91"/>
  <c r="F24" i="91" s="1"/>
  <c r="F10" i="97"/>
  <c r="F29" i="97"/>
  <c r="F40" i="97" s="1"/>
  <c r="F61" i="95"/>
  <c r="G29" i="97"/>
  <c r="G40" i="97" s="1"/>
  <c r="G61" i="95"/>
  <c r="U16" i="92"/>
  <c r="V15" i="92"/>
  <c r="G10" i="95"/>
  <c r="G10" i="97"/>
  <c r="B25" i="92"/>
  <c r="D24" i="92"/>
  <c r="F24" i="92" s="1"/>
  <c r="U16" i="93"/>
  <c r="V15" i="93"/>
  <c r="H10" i="95"/>
  <c r="C25" i="93"/>
  <c r="E25" i="93"/>
  <c r="H10" i="97"/>
  <c r="G24" i="93"/>
  <c r="H29" i="95"/>
  <c r="I10" i="97"/>
  <c r="I30" i="97"/>
  <c r="I41" i="97" s="1"/>
  <c r="I62" i="95"/>
  <c r="U16" i="94"/>
  <c r="V15" i="94"/>
  <c r="I10" i="95"/>
  <c r="B26" i="94"/>
  <c r="D25" i="94"/>
  <c r="F25" i="94" s="1"/>
  <c r="R15" i="94"/>
  <c r="N15" i="94"/>
  <c r="W15" i="94"/>
  <c r="C25" i="96"/>
  <c r="E25" i="96"/>
  <c r="J10" i="97"/>
  <c r="G24" i="96"/>
  <c r="J29" i="95"/>
  <c r="U16" i="96"/>
  <c r="V15" i="96"/>
  <c r="J10" i="95"/>
  <c r="G48" i="99"/>
  <c r="B51" i="109"/>
  <c r="L63" i="97" s="1"/>
  <c r="C25" i="99"/>
  <c r="E25" i="99"/>
  <c r="B22" i="109"/>
  <c r="L23" i="97" s="1"/>
  <c r="E40" i="99"/>
  <c r="E52" i="99"/>
  <c r="F40" i="99"/>
  <c r="U15" i="99"/>
  <c r="V14" i="99"/>
  <c r="B9" i="109"/>
  <c r="F52" i="99"/>
  <c r="L9" i="97"/>
  <c r="G36" i="99"/>
  <c r="B40" i="109"/>
  <c r="L52" i="97" s="1"/>
  <c r="G24" i="99"/>
  <c r="B29" i="109"/>
  <c r="M8" i="97"/>
  <c r="C20" i="109"/>
  <c r="M21" i="97" s="1"/>
  <c r="E50" i="100"/>
  <c r="E38" i="100"/>
  <c r="F38" i="100"/>
  <c r="F50" i="100"/>
  <c r="U14" i="100"/>
  <c r="V13" i="100"/>
  <c r="C8" i="109"/>
  <c r="B25" i="100"/>
  <c r="D24" i="100"/>
  <c r="F24" i="100" s="1"/>
  <c r="C61" i="109"/>
  <c r="M40" i="97"/>
  <c r="N10" i="97"/>
  <c r="B26" i="101"/>
  <c r="D25" i="101"/>
  <c r="F25" i="101" s="1"/>
  <c r="N30" i="97"/>
  <c r="N41" i="97" s="1"/>
  <c r="D62" i="109"/>
  <c r="U16" i="101"/>
  <c r="D10" i="109"/>
  <c r="V15" i="101"/>
  <c r="G50" i="101"/>
  <c r="D53" i="109"/>
  <c r="N65" i="97" s="1"/>
  <c r="E62" i="109"/>
  <c r="G38" i="102"/>
  <c r="E42" i="109"/>
  <c r="O54" i="97" s="1"/>
  <c r="G50" i="102"/>
  <c r="E53" i="109"/>
  <c r="O65" i="97" s="1"/>
  <c r="O9" i="97"/>
  <c r="B26" i="102"/>
  <c r="D25" i="102"/>
  <c r="F25" i="102" s="1"/>
  <c r="O41" i="97"/>
  <c r="U15" i="102"/>
  <c r="E9" i="109"/>
  <c r="V14" i="102"/>
  <c r="P30" i="97"/>
  <c r="P41" i="97" s="1"/>
  <c r="F62" i="109"/>
  <c r="U16" i="103"/>
  <c r="V15" i="103"/>
  <c r="F10" i="109"/>
  <c r="G37" i="103"/>
  <c r="F41" i="109"/>
  <c r="P53" i="97" s="1"/>
  <c r="B26" i="103"/>
  <c r="D25" i="103"/>
  <c r="F25" i="103" s="1"/>
  <c r="P10" i="97"/>
  <c r="F52" i="109"/>
  <c r="P64" i="97" s="1"/>
  <c r="G49" i="103"/>
  <c r="Q9" i="97"/>
  <c r="U15" i="104"/>
  <c r="V14" i="104"/>
  <c r="G9" i="109"/>
  <c r="B26" i="104"/>
  <c r="D25" i="104"/>
  <c r="F25" i="104" s="1"/>
  <c r="G25" i="105"/>
  <c r="H30" i="109"/>
  <c r="C26" i="105"/>
  <c r="E26" i="105"/>
  <c r="R10" i="97"/>
  <c r="U16" i="105"/>
  <c r="V15" i="105"/>
  <c r="H10" i="109"/>
  <c r="U15" i="106"/>
  <c r="I9" i="109"/>
  <c r="V14" i="106"/>
  <c r="B25" i="106"/>
  <c r="D24" i="106"/>
  <c r="F24" i="106" s="1"/>
  <c r="S29" i="97"/>
  <c r="S40" i="97" s="1"/>
  <c r="I61" i="109"/>
  <c r="S9" i="97"/>
  <c r="T30" i="97"/>
  <c r="T41" i="97" s="1"/>
  <c r="J62" i="109"/>
  <c r="G50" i="107"/>
  <c r="J53" i="109"/>
  <c r="T65" i="97" s="1"/>
  <c r="U16" i="107"/>
  <c r="V15" i="107"/>
  <c r="J10" i="109"/>
  <c r="B26" i="107"/>
  <c r="D25" i="107"/>
  <c r="F25" i="107" s="1"/>
  <c r="G38" i="107"/>
  <c r="J42" i="109"/>
  <c r="T54" i="97" s="1"/>
  <c r="T10" i="97"/>
  <c r="U16" i="108"/>
  <c r="V15" i="108"/>
  <c r="L10" i="109"/>
  <c r="L10" i="95"/>
  <c r="G40" i="108"/>
  <c r="L44" i="109"/>
  <c r="L52" i="109"/>
  <c r="G49" i="108"/>
  <c r="G52" i="108"/>
  <c r="L55" i="109"/>
  <c r="G37" i="108"/>
  <c r="L41" i="109"/>
  <c r="B26" i="108"/>
  <c r="D25" i="108"/>
  <c r="F25" i="108" s="1"/>
  <c r="R16" i="111"/>
  <c r="N16" i="111"/>
  <c r="W16" i="111"/>
  <c r="U16" i="111"/>
  <c r="V15" i="111"/>
  <c r="M10" i="109"/>
  <c r="G25" i="111"/>
  <c r="M30" i="109"/>
  <c r="M63" i="109" s="1"/>
  <c r="C26" i="111"/>
  <c r="E26" i="111"/>
  <c r="G24" i="112"/>
  <c r="N29" i="109"/>
  <c r="N62" i="109" s="1"/>
  <c r="C25" i="112"/>
  <c r="E25" i="112"/>
  <c r="U16" i="112"/>
  <c r="V15" i="112"/>
  <c r="N10" i="109"/>
  <c r="B26" i="113"/>
  <c r="D25" i="113"/>
  <c r="F25" i="113" s="1"/>
  <c r="U16" i="113"/>
  <c r="O10" i="109"/>
  <c r="V15" i="113"/>
  <c r="G24" i="114"/>
  <c r="P29" i="109"/>
  <c r="P62" i="109" s="1"/>
  <c r="U15" i="114"/>
  <c r="V14" i="114"/>
  <c r="P9" i="109"/>
  <c r="C25" i="114"/>
  <c r="E25" i="114"/>
  <c r="B26" i="115"/>
  <c r="D25" i="115"/>
  <c r="F25" i="115" s="1"/>
  <c r="U16" i="115"/>
  <c r="V15" i="115"/>
  <c r="Q10" i="109"/>
  <c r="G24" i="116"/>
  <c r="R29" i="109"/>
  <c r="R62" i="109" s="1"/>
  <c r="C25" i="116"/>
  <c r="E25" i="116"/>
  <c r="N16" i="116"/>
  <c r="R16" i="116"/>
  <c r="U16" i="116"/>
  <c r="V15" i="116"/>
  <c r="R10" i="109"/>
  <c r="G49" i="117"/>
  <c r="S52" i="109"/>
  <c r="B26" i="117"/>
  <c r="D25" i="117"/>
  <c r="F25" i="117" s="1"/>
  <c r="U15" i="117"/>
  <c r="V14" i="117"/>
  <c r="S9" i="109"/>
  <c r="S41" i="109"/>
  <c r="G37" i="117"/>
  <c r="U16" i="118"/>
  <c r="V15" i="118"/>
  <c r="U10" i="109"/>
  <c r="G49" i="118"/>
  <c r="U52" i="109"/>
  <c r="V64" i="97" s="1"/>
  <c r="B25" i="118"/>
  <c r="D24" i="118"/>
  <c r="F24" i="118" s="1"/>
  <c r="V10" i="97"/>
  <c r="V29" i="97"/>
  <c r="U61" i="109"/>
  <c r="V40" i="97" s="1"/>
  <c r="U41" i="109"/>
  <c r="V53" i="97" s="1"/>
  <c r="G37" i="118"/>
  <c r="G24" i="119"/>
  <c r="V29" i="109"/>
  <c r="W10" i="97"/>
  <c r="C25" i="119"/>
  <c r="E25" i="119"/>
  <c r="U16" i="119"/>
  <c r="V15" i="119"/>
  <c r="V10" i="109"/>
  <c r="B25" i="120"/>
  <c r="D24" i="120"/>
  <c r="F24" i="120" s="1"/>
  <c r="X10" i="97"/>
  <c r="X29" i="97"/>
  <c r="W61" i="109"/>
  <c r="X40" i="97" s="1"/>
  <c r="U16" i="120"/>
  <c r="V15" i="120"/>
  <c r="W10" i="109"/>
  <c r="U15" i="121"/>
  <c r="X9" i="109"/>
  <c r="V14" i="121"/>
  <c r="B26" i="121"/>
  <c r="D25" i="121"/>
  <c r="F25" i="121" s="1"/>
  <c r="X62" i="109"/>
  <c r="Y41" i="97" s="1"/>
  <c r="Y9" i="97"/>
  <c r="U16" i="122"/>
  <c r="Y10" i="109"/>
  <c r="V15" i="122"/>
  <c r="G38" i="122"/>
  <c r="Y42" i="109"/>
  <c r="Z54" i="97" s="1"/>
  <c r="C25" i="122"/>
  <c r="E25" i="122"/>
  <c r="N16" i="122"/>
  <c r="R16" i="122"/>
  <c r="G50" i="122"/>
  <c r="Y53" i="109"/>
  <c r="Z65" i="97" s="1"/>
  <c r="Z10" i="97"/>
  <c r="W16" i="122"/>
  <c r="G24" i="122"/>
  <c r="Y29" i="109"/>
  <c r="G52" i="123"/>
  <c r="Z55" i="109"/>
  <c r="AA67" i="97" s="1"/>
  <c r="C25" i="123"/>
  <c r="E25" i="123"/>
  <c r="G24" i="123"/>
  <c r="Z29" i="109"/>
  <c r="AA10" i="97"/>
  <c r="Z22" i="109"/>
  <c r="AA23" i="97" s="1"/>
  <c r="E40" i="123"/>
  <c r="E52" i="123"/>
  <c r="F40" i="123"/>
  <c r="U16" i="123"/>
  <c r="V15" i="123"/>
  <c r="Z10" i="109"/>
  <c r="U16" i="124"/>
  <c r="V15" i="124"/>
  <c r="AA10" i="109"/>
  <c r="AB10" i="97"/>
  <c r="G24" i="124"/>
  <c r="AA29" i="109"/>
  <c r="C25" i="124"/>
  <c r="E25" i="124"/>
  <c r="C25" i="89"/>
  <c r="E25" i="89"/>
  <c r="G24" i="89"/>
  <c r="L29" i="95"/>
  <c r="L62" i="95" s="1"/>
  <c r="U16" i="89"/>
  <c r="V16" i="89" s="1"/>
  <c r="V15" i="89"/>
  <c r="B26" i="125"/>
  <c r="D25" i="125"/>
  <c r="F25" i="125" s="1"/>
  <c r="U15" i="125"/>
  <c r="V14" i="125"/>
  <c r="M9" i="95"/>
  <c r="B26" i="126"/>
  <c r="D25" i="126"/>
  <c r="F25" i="126" s="1"/>
  <c r="U16" i="126"/>
  <c r="V15" i="126"/>
  <c r="N10" i="95"/>
  <c r="U15" i="127"/>
  <c r="O9" i="95"/>
  <c r="V14" i="127"/>
  <c r="B26" i="127"/>
  <c r="D25" i="127"/>
  <c r="F25" i="127" s="1"/>
  <c r="U16" i="128"/>
  <c r="P10" i="95"/>
  <c r="P65" i="95" s="1"/>
  <c r="V15" i="128"/>
  <c r="G27" i="128"/>
  <c r="P32" i="95"/>
  <c r="C28" i="128"/>
  <c r="D28" i="128" s="1"/>
  <c r="F28" i="128" s="1"/>
  <c r="E28" i="128"/>
  <c r="Q11" i="95"/>
  <c r="V16" i="129"/>
  <c r="B26" i="129"/>
  <c r="D25" i="129"/>
  <c r="F25" i="129" s="1"/>
  <c r="Q21" i="95"/>
  <c r="E39" i="129"/>
  <c r="E51" i="129"/>
  <c r="F39" i="129"/>
  <c r="F51" i="129"/>
  <c r="Q52" i="95"/>
  <c r="G49" i="129"/>
  <c r="Q41" i="95"/>
  <c r="G37" i="129"/>
  <c r="R29" i="95"/>
  <c r="R62" i="95" s="1"/>
  <c r="G24" i="130"/>
  <c r="C25" i="130"/>
  <c r="E25" i="130"/>
  <c r="U16" i="130"/>
  <c r="V15" i="130"/>
  <c r="R10" i="95"/>
  <c r="U16" i="131"/>
  <c r="V15" i="131"/>
  <c r="S10" i="95"/>
  <c r="B26" i="131"/>
  <c r="D25" i="131"/>
  <c r="F25" i="131" s="1"/>
  <c r="U16" i="132"/>
  <c r="U10" i="95"/>
  <c r="V15" i="132"/>
  <c r="B25" i="132"/>
  <c r="D24" i="132"/>
  <c r="F24" i="132" s="1"/>
  <c r="U16" i="133"/>
  <c r="V10" i="95"/>
  <c r="V15" i="133"/>
  <c r="B26" i="133"/>
  <c r="D25" i="133"/>
  <c r="F25" i="133" s="1"/>
  <c r="G37" i="134"/>
  <c r="W41" i="95"/>
  <c r="G49" i="134"/>
  <c r="W52" i="95"/>
  <c r="G24" i="134"/>
  <c r="W29" i="95"/>
  <c r="W62" i="95" s="1"/>
  <c r="U16" i="134"/>
  <c r="V15" i="134"/>
  <c r="W10" i="95"/>
  <c r="C25" i="134"/>
  <c r="E25" i="134"/>
  <c r="G24" i="135"/>
  <c r="X29" i="95"/>
  <c r="X62" i="95" s="1"/>
  <c r="E25" i="135"/>
  <c r="C25" i="135"/>
  <c r="G52" i="135"/>
  <c r="X55" i="95"/>
  <c r="U16" i="135"/>
  <c r="V15" i="135"/>
  <c r="X10" i="95"/>
  <c r="X22" i="95"/>
  <c r="E40" i="135"/>
  <c r="F40" i="135"/>
  <c r="E52" i="135"/>
  <c r="X21" i="95"/>
  <c r="E39" i="135"/>
  <c r="F39" i="135"/>
  <c r="E51" i="135"/>
  <c r="F51" i="135"/>
  <c r="C25" i="136"/>
  <c r="E25" i="136"/>
  <c r="R15" i="136"/>
  <c r="N15" i="136"/>
  <c r="W15" i="136"/>
  <c r="G40" i="136"/>
  <c r="Y44" i="95"/>
  <c r="G52" i="136"/>
  <c r="Y55" i="95"/>
  <c r="U16" i="136"/>
  <c r="V15" i="136"/>
  <c r="Y10" i="95"/>
  <c r="G24" i="136"/>
  <c r="Y29" i="95"/>
  <c r="Y62" i="95" s="1"/>
  <c r="G26" i="137"/>
  <c r="Z31" i="95"/>
  <c r="U15" i="137"/>
  <c r="V14" i="137"/>
  <c r="Z9" i="95"/>
  <c r="C27" i="137"/>
  <c r="E27" i="137"/>
  <c r="AA29" i="95"/>
  <c r="AA62" i="95" s="1"/>
  <c r="G24" i="138"/>
  <c r="C25" i="138"/>
  <c r="E25" i="138"/>
  <c r="U16" i="138"/>
  <c r="V15" i="138"/>
  <c r="AA10" i="95"/>
  <c r="G25" i="80" l="1"/>
  <c r="B30" i="95"/>
  <c r="B12" i="97"/>
  <c r="C26" i="80"/>
  <c r="E26" i="80"/>
  <c r="C26" i="87"/>
  <c r="E26" i="87"/>
  <c r="U16" i="87"/>
  <c r="C10" i="95"/>
  <c r="V15" i="87"/>
  <c r="C10" i="97"/>
  <c r="G25" i="87"/>
  <c r="C30" i="95"/>
  <c r="D10" i="97"/>
  <c r="B26" i="88"/>
  <c r="D25" i="88"/>
  <c r="F25" i="88" s="1"/>
  <c r="U16" i="88"/>
  <c r="V15" i="88"/>
  <c r="D10" i="95"/>
  <c r="D30" i="97"/>
  <c r="D41" i="97" s="1"/>
  <c r="D62" i="95"/>
  <c r="E10" i="97"/>
  <c r="G37" i="90"/>
  <c r="E41" i="95"/>
  <c r="E53" i="97" s="1"/>
  <c r="G24" i="90"/>
  <c r="E29" i="95"/>
  <c r="E52" i="95"/>
  <c r="E64" i="97" s="1"/>
  <c r="G49" i="90"/>
  <c r="U16" i="90"/>
  <c r="V15" i="90"/>
  <c r="E10" i="95"/>
  <c r="E25" i="90"/>
  <c r="C25" i="90"/>
  <c r="F11" i="97"/>
  <c r="C25" i="91"/>
  <c r="E25" i="91"/>
  <c r="G24" i="91"/>
  <c r="F29" i="95"/>
  <c r="V16" i="91"/>
  <c r="F11" i="95"/>
  <c r="V16" i="92"/>
  <c r="G11" i="95"/>
  <c r="G24" i="92"/>
  <c r="G29" i="95"/>
  <c r="C25" i="92"/>
  <c r="E25" i="92"/>
  <c r="G11" i="97"/>
  <c r="B26" i="93"/>
  <c r="D25" i="93"/>
  <c r="F25" i="93" s="1"/>
  <c r="H11" i="97"/>
  <c r="H30" i="97"/>
  <c r="H41" i="97" s="1"/>
  <c r="H62" i="95"/>
  <c r="V16" i="93"/>
  <c r="H11" i="95"/>
  <c r="I11" i="97"/>
  <c r="I21" i="95"/>
  <c r="I22" i="97" s="1"/>
  <c r="E51" i="94"/>
  <c r="E39" i="94"/>
  <c r="F51" i="94"/>
  <c r="F39" i="94"/>
  <c r="G25" i="94"/>
  <c r="I30" i="95"/>
  <c r="V16" i="94"/>
  <c r="I11" i="95"/>
  <c r="C26" i="94"/>
  <c r="E26" i="94"/>
  <c r="V16" i="96"/>
  <c r="J11" i="95"/>
  <c r="J30" i="97"/>
  <c r="J41" i="97" s="1"/>
  <c r="J62" i="95"/>
  <c r="J11" i="97"/>
  <c r="B26" i="96"/>
  <c r="D25" i="96"/>
  <c r="F25" i="96" s="1"/>
  <c r="L10" i="97"/>
  <c r="B26" i="99"/>
  <c r="D25" i="99"/>
  <c r="F25" i="99" s="1"/>
  <c r="U16" i="99"/>
  <c r="V15" i="99"/>
  <c r="B10" i="109"/>
  <c r="L30" i="97"/>
  <c r="L41" i="97" s="1"/>
  <c r="B62" i="109"/>
  <c r="G52" i="99"/>
  <c r="B55" i="109"/>
  <c r="L67" i="97" s="1"/>
  <c r="G40" i="99"/>
  <c r="B44" i="109"/>
  <c r="L56" i="97" s="1"/>
  <c r="G38" i="100"/>
  <c r="C42" i="109"/>
  <c r="M54" i="97" s="1"/>
  <c r="G24" i="100"/>
  <c r="C29" i="109"/>
  <c r="U15" i="100"/>
  <c r="V14" i="100"/>
  <c r="C9" i="109"/>
  <c r="M9" i="97"/>
  <c r="C25" i="100"/>
  <c r="E25" i="100"/>
  <c r="G50" i="100"/>
  <c r="C53" i="109"/>
  <c r="M65" i="97" s="1"/>
  <c r="N11" i="97"/>
  <c r="G25" i="101"/>
  <c r="D30" i="109"/>
  <c r="V16" i="101"/>
  <c r="D11" i="109"/>
  <c r="C26" i="101"/>
  <c r="E26" i="101"/>
  <c r="G25" i="102"/>
  <c r="E30" i="109"/>
  <c r="O10" i="97"/>
  <c r="E26" i="102"/>
  <c r="C26" i="102"/>
  <c r="U16" i="102"/>
  <c r="E10" i="109"/>
  <c r="V15" i="102"/>
  <c r="V16" i="103"/>
  <c r="F11" i="109"/>
  <c r="G25" i="103"/>
  <c r="F30" i="109"/>
  <c r="P11" i="97"/>
  <c r="C26" i="103"/>
  <c r="E26" i="103"/>
  <c r="G25" i="104"/>
  <c r="G30" i="109"/>
  <c r="U16" i="104"/>
  <c r="V15" i="104"/>
  <c r="G10" i="109"/>
  <c r="C26" i="104"/>
  <c r="E26" i="104"/>
  <c r="Q10" i="97"/>
  <c r="H11" i="109"/>
  <c r="V16" i="105"/>
  <c r="B27" i="105"/>
  <c r="D26" i="105"/>
  <c r="F26" i="105" s="1"/>
  <c r="R11" i="97"/>
  <c r="R31" i="97"/>
  <c r="R42" i="97" s="1"/>
  <c r="H63" i="109"/>
  <c r="C25" i="106"/>
  <c r="E25" i="106"/>
  <c r="S10" i="97"/>
  <c r="G24" i="106"/>
  <c r="I29" i="109"/>
  <c r="U16" i="106"/>
  <c r="I10" i="109"/>
  <c r="V15" i="106"/>
  <c r="C26" i="107"/>
  <c r="E26" i="107"/>
  <c r="T11" i="97"/>
  <c r="G25" i="107"/>
  <c r="J30" i="109"/>
  <c r="V16" i="107"/>
  <c r="J11" i="109"/>
  <c r="G25" i="108"/>
  <c r="L30" i="109"/>
  <c r="L63" i="109" s="1"/>
  <c r="E26" i="108"/>
  <c r="C26" i="108"/>
  <c r="L11" i="95"/>
  <c r="V16" i="108"/>
  <c r="L11" i="109"/>
  <c r="V16" i="111"/>
  <c r="M11" i="109"/>
  <c r="B27" i="111"/>
  <c r="D26" i="111"/>
  <c r="F26" i="111" s="1"/>
  <c r="M22" i="109"/>
  <c r="E52" i="111"/>
  <c r="F52" i="111"/>
  <c r="E40" i="111"/>
  <c r="F40" i="111"/>
  <c r="B26" i="112"/>
  <c r="D25" i="112"/>
  <c r="F25" i="112" s="1"/>
  <c r="V16" i="112"/>
  <c r="N11" i="109"/>
  <c r="O30" i="109"/>
  <c r="O63" i="109" s="1"/>
  <c r="G25" i="113"/>
  <c r="C26" i="113"/>
  <c r="E26" i="113"/>
  <c r="V16" i="113"/>
  <c r="O11" i="109"/>
  <c r="U16" i="114"/>
  <c r="P10" i="109"/>
  <c r="V15" i="114"/>
  <c r="B26" i="114"/>
  <c r="D25" i="114"/>
  <c r="F25" i="114" s="1"/>
  <c r="V16" i="115"/>
  <c r="Q11" i="109"/>
  <c r="G25" i="115"/>
  <c r="Q30" i="109"/>
  <c r="Q63" i="109" s="1"/>
  <c r="E26" i="115"/>
  <c r="C26" i="115"/>
  <c r="R11" i="109"/>
  <c r="V16" i="116"/>
  <c r="R22" i="109"/>
  <c r="E40" i="116"/>
  <c r="E52" i="116"/>
  <c r="F52" i="116"/>
  <c r="F40" i="116"/>
  <c r="B26" i="116"/>
  <c r="D25" i="116"/>
  <c r="F25" i="116" s="1"/>
  <c r="C26" i="117"/>
  <c r="E26" i="117"/>
  <c r="U16" i="117"/>
  <c r="S10" i="109"/>
  <c r="V15" i="117"/>
  <c r="G25" i="117"/>
  <c r="S30" i="109"/>
  <c r="S63" i="109" s="1"/>
  <c r="G24" i="118"/>
  <c r="U29" i="109"/>
  <c r="V11" i="97"/>
  <c r="C25" i="118"/>
  <c r="E25" i="118"/>
  <c r="V16" i="118"/>
  <c r="U11" i="109"/>
  <c r="V16" i="119"/>
  <c r="V11" i="109"/>
  <c r="W30" i="97"/>
  <c r="V62" i="109"/>
  <c r="W41" i="97" s="1"/>
  <c r="W11" i="97"/>
  <c r="B26" i="119"/>
  <c r="D25" i="119"/>
  <c r="F25" i="119" s="1"/>
  <c r="G24" i="120"/>
  <c r="W29" i="109"/>
  <c r="X11" i="97"/>
  <c r="V16" i="120"/>
  <c r="W11" i="109"/>
  <c r="E25" i="120"/>
  <c r="C25" i="120"/>
  <c r="C26" i="121"/>
  <c r="E26" i="121"/>
  <c r="Y10" i="97"/>
  <c r="G25" i="121"/>
  <c r="X30" i="109"/>
  <c r="U16" i="121"/>
  <c r="V15" i="121"/>
  <c r="X10" i="109"/>
  <c r="Z30" i="97"/>
  <c r="Y62" i="109"/>
  <c r="Z41" i="97" s="1"/>
  <c r="B26" i="122"/>
  <c r="D25" i="122"/>
  <c r="F25" i="122" s="1"/>
  <c r="Z11" i="97"/>
  <c r="Y22" i="109"/>
  <c r="Z23" i="97" s="1"/>
  <c r="E52" i="122"/>
  <c r="E40" i="122"/>
  <c r="F52" i="122"/>
  <c r="F40" i="122"/>
  <c r="V16" i="122"/>
  <c r="Y11" i="109"/>
  <c r="G40" i="123"/>
  <c r="Z44" i="109"/>
  <c r="AA56" i="97" s="1"/>
  <c r="AA30" i="97"/>
  <c r="Z62" i="109"/>
  <c r="AA41" i="97" s="1"/>
  <c r="AA11" i="97"/>
  <c r="B26" i="123"/>
  <c r="D25" i="123"/>
  <c r="F25" i="123" s="1"/>
  <c r="Z11" i="109"/>
  <c r="V16" i="123"/>
  <c r="B26" i="124"/>
  <c r="D25" i="124"/>
  <c r="F25" i="124" s="1"/>
  <c r="AB30" i="97"/>
  <c r="AA62" i="109"/>
  <c r="AB41" i="97" s="1"/>
  <c r="AB11" i="97"/>
  <c r="V16" i="124"/>
  <c r="AA11" i="109"/>
  <c r="B26" i="89"/>
  <c r="D25" i="89"/>
  <c r="F25" i="89" s="1"/>
  <c r="G25" i="125"/>
  <c r="M30" i="95"/>
  <c r="M63" i="95" s="1"/>
  <c r="U16" i="125"/>
  <c r="V15" i="125"/>
  <c r="M10" i="95"/>
  <c r="C26" i="125"/>
  <c r="E26" i="125"/>
  <c r="N11" i="95"/>
  <c r="V16" i="126"/>
  <c r="G25" i="126"/>
  <c r="N30" i="95"/>
  <c r="N63" i="95" s="1"/>
  <c r="C26" i="126"/>
  <c r="E26" i="126"/>
  <c r="C26" i="127"/>
  <c r="E26" i="127"/>
  <c r="G25" i="127"/>
  <c r="O30" i="95"/>
  <c r="O63" i="95" s="1"/>
  <c r="U16" i="127"/>
  <c r="V15" i="127"/>
  <c r="O10" i="95"/>
  <c r="G28" i="128"/>
  <c r="P33" i="95"/>
  <c r="V16" i="128"/>
  <c r="P11" i="95"/>
  <c r="P66" i="95" s="1"/>
  <c r="G39" i="129"/>
  <c r="Q43" i="95"/>
  <c r="Q30" i="95"/>
  <c r="Q63" i="95" s="1"/>
  <c r="G25" i="129"/>
  <c r="C26" i="129"/>
  <c r="E26" i="129"/>
  <c r="G51" i="129"/>
  <c r="Q54" i="95"/>
  <c r="B26" i="130"/>
  <c r="D25" i="130"/>
  <c r="F25" i="130" s="1"/>
  <c r="V16" i="130"/>
  <c r="R11" i="95"/>
  <c r="C26" i="131"/>
  <c r="E26" i="131"/>
  <c r="G25" i="131"/>
  <c r="S30" i="95"/>
  <c r="S63" i="95" s="1"/>
  <c r="S11" i="95"/>
  <c r="V16" i="131"/>
  <c r="C25" i="132"/>
  <c r="E25" i="132"/>
  <c r="G24" i="132"/>
  <c r="U29" i="95"/>
  <c r="U62" i="95" s="1"/>
  <c r="U11" i="95"/>
  <c r="V16" i="132"/>
  <c r="G25" i="133"/>
  <c r="V30" i="95"/>
  <c r="V63" i="95" s="1"/>
  <c r="C26" i="133"/>
  <c r="E26" i="133"/>
  <c r="V11" i="95"/>
  <c r="V16" i="133"/>
  <c r="V16" i="134"/>
  <c r="W11" i="95"/>
  <c r="B26" i="134"/>
  <c r="D25" i="134"/>
  <c r="F25" i="134" s="1"/>
  <c r="V16" i="135"/>
  <c r="X11" i="95"/>
  <c r="B26" i="135"/>
  <c r="D25" i="135"/>
  <c r="F25" i="135" s="1"/>
  <c r="G51" i="135"/>
  <c r="X54" i="95"/>
  <c r="G39" i="135"/>
  <c r="X43" i="95"/>
  <c r="G40" i="135"/>
  <c r="X44" i="95"/>
  <c r="Y21" i="95"/>
  <c r="E51" i="136"/>
  <c r="E39" i="136"/>
  <c r="F51" i="136"/>
  <c r="F39" i="136"/>
  <c r="Y11" i="95"/>
  <c r="V16" i="136"/>
  <c r="B26" i="136"/>
  <c r="D25" i="136"/>
  <c r="F25" i="136" s="1"/>
  <c r="Z64" i="95"/>
  <c r="U16" i="137"/>
  <c r="Z10" i="95"/>
  <c r="V15" i="137"/>
  <c r="B28" i="137"/>
  <c r="D27" i="137"/>
  <c r="F27" i="137" s="1"/>
  <c r="B26" i="138"/>
  <c r="D25" i="138"/>
  <c r="F25" i="138" s="1"/>
  <c r="V16" i="138"/>
  <c r="AA11" i="95"/>
  <c r="B31" i="97" l="1"/>
  <c r="B42" i="97" s="1"/>
  <c r="B63" i="95"/>
  <c r="B27" i="80"/>
  <c r="D26" i="80"/>
  <c r="F26" i="80" s="1"/>
  <c r="C11" i="97"/>
  <c r="V16" i="87"/>
  <c r="C11" i="95"/>
  <c r="C31" i="97"/>
  <c r="C42" i="97" s="1"/>
  <c r="C63" i="95"/>
  <c r="B27" i="87"/>
  <c r="D26" i="87"/>
  <c r="F26" i="87" s="1"/>
  <c r="D11" i="97"/>
  <c r="G25" i="88"/>
  <c r="D30" i="95"/>
  <c r="C26" i="88"/>
  <c r="E26" i="88"/>
  <c r="V16" i="88"/>
  <c r="D11" i="95"/>
  <c r="E11" i="97"/>
  <c r="B26" i="90"/>
  <c r="D25" i="90"/>
  <c r="F25" i="90" s="1"/>
  <c r="V16" i="90"/>
  <c r="E11" i="95"/>
  <c r="E30" i="97"/>
  <c r="E41" i="97" s="1"/>
  <c r="E62" i="95"/>
  <c r="F30" i="97"/>
  <c r="F41" i="97" s="1"/>
  <c r="F62" i="95"/>
  <c r="B26" i="91"/>
  <c r="D25" i="91"/>
  <c r="F25" i="91" s="1"/>
  <c r="F12" i="97"/>
  <c r="G30" i="97"/>
  <c r="G41" i="97" s="1"/>
  <c r="G62" i="95"/>
  <c r="B26" i="92"/>
  <c r="D25" i="92"/>
  <c r="F25" i="92" s="1"/>
  <c r="G12" i="97"/>
  <c r="G25" i="93"/>
  <c r="H30" i="95"/>
  <c r="H12" i="97"/>
  <c r="C26" i="93"/>
  <c r="E26" i="93"/>
  <c r="I12" i="97"/>
  <c r="G39" i="94"/>
  <c r="I43" i="95"/>
  <c r="I55" i="97" s="1"/>
  <c r="I31" i="97"/>
  <c r="I42" i="97" s="1"/>
  <c r="I63" i="95"/>
  <c r="G51" i="94"/>
  <c r="I54" i="95"/>
  <c r="I66" i="97" s="1"/>
  <c r="B27" i="94"/>
  <c r="D26" i="94"/>
  <c r="F26" i="94" s="1"/>
  <c r="G25" i="96"/>
  <c r="J30" i="95"/>
  <c r="C26" i="96"/>
  <c r="E26" i="96"/>
  <c r="J12" i="97"/>
  <c r="L11" i="97"/>
  <c r="C26" i="99"/>
  <c r="E26" i="99"/>
  <c r="G25" i="99"/>
  <c r="B30" i="109"/>
  <c r="V16" i="99"/>
  <c r="B11" i="109"/>
  <c r="M30" i="97"/>
  <c r="M41" i="97" s="1"/>
  <c r="C62" i="109"/>
  <c r="U16" i="100"/>
  <c r="V15" i="100"/>
  <c r="C10" i="109"/>
  <c r="M10" i="97"/>
  <c r="B26" i="100"/>
  <c r="D25" i="100"/>
  <c r="F25" i="100" s="1"/>
  <c r="N31" i="97"/>
  <c r="N42" i="97" s="1"/>
  <c r="D63" i="109"/>
  <c r="B27" i="101"/>
  <c r="D26" i="101"/>
  <c r="F26" i="101" s="1"/>
  <c r="N12" i="97"/>
  <c r="O11" i="97"/>
  <c r="V16" i="102"/>
  <c r="E11" i="109"/>
  <c r="B27" i="102"/>
  <c r="D26" i="102"/>
  <c r="F26" i="102" s="1"/>
  <c r="O31" i="97"/>
  <c r="O42" i="97" s="1"/>
  <c r="E63" i="109"/>
  <c r="B27" i="103"/>
  <c r="D26" i="103"/>
  <c r="F26" i="103" s="1"/>
  <c r="P12" i="97"/>
  <c r="P31" i="97"/>
  <c r="P42" i="97" s="1"/>
  <c r="F63" i="109"/>
  <c r="V16" i="104"/>
  <c r="G11" i="109"/>
  <c r="B27" i="104"/>
  <c r="D26" i="104"/>
  <c r="F26" i="104" s="1"/>
  <c r="Q31" i="97"/>
  <c r="Q42" i="97" s="1"/>
  <c r="G63" i="109"/>
  <c r="Q11" i="97"/>
  <c r="G26" i="105"/>
  <c r="H31" i="109"/>
  <c r="C27" i="105"/>
  <c r="E27" i="105"/>
  <c r="R12" i="97"/>
  <c r="V16" i="106"/>
  <c r="I11" i="109"/>
  <c r="S30" i="97"/>
  <c r="S41" i="97" s="1"/>
  <c r="I62" i="109"/>
  <c r="S11" i="97"/>
  <c r="B26" i="106"/>
  <c r="D25" i="106"/>
  <c r="F25" i="106" s="1"/>
  <c r="T31" i="97"/>
  <c r="T42" i="97" s="1"/>
  <c r="J63" i="109"/>
  <c r="B27" i="107"/>
  <c r="D26" i="107"/>
  <c r="F26" i="107" s="1"/>
  <c r="T12" i="97"/>
  <c r="B27" i="108"/>
  <c r="D26" i="108"/>
  <c r="F26" i="108" s="1"/>
  <c r="G52" i="111"/>
  <c r="M55" i="109"/>
  <c r="C27" i="111"/>
  <c r="E27" i="111"/>
  <c r="G40" i="111"/>
  <c r="M44" i="109"/>
  <c r="G26" i="111"/>
  <c r="M31" i="109"/>
  <c r="M64" i="109" s="1"/>
  <c r="N30" i="109"/>
  <c r="N63" i="109" s="1"/>
  <c r="G25" i="112"/>
  <c r="C26" i="112"/>
  <c r="E26" i="112"/>
  <c r="B27" i="113"/>
  <c r="D26" i="113"/>
  <c r="F26" i="113" s="1"/>
  <c r="C26" i="114"/>
  <c r="E26" i="114"/>
  <c r="P30" i="109"/>
  <c r="P63" i="109" s="1"/>
  <c r="G25" i="114"/>
  <c r="V16" i="114"/>
  <c r="P11" i="109"/>
  <c r="B27" i="115"/>
  <c r="D26" i="115"/>
  <c r="F26" i="115" s="1"/>
  <c r="C26" i="116"/>
  <c r="E26" i="116"/>
  <c r="G40" i="116"/>
  <c r="R44" i="109"/>
  <c r="G52" i="116"/>
  <c r="R55" i="109"/>
  <c r="G25" i="116"/>
  <c r="R30" i="109"/>
  <c r="R63" i="109" s="1"/>
  <c r="S11" i="109"/>
  <c r="V16" i="117"/>
  <c r="B27" i="117"/>
  <c r="D26" i="117"/>
  <c r="F26" i="117" s="1"/>
  <c r="V12" i="97"/>
  <c r="V30" i="97"/>
  <c r="U62" i="109"/>
  <c r="V41" i="97" s="1"/>
  <c r="B26" i="118"/>
  <c r="D25" i="118"/>
  <c r="F25" i="118" s="1"/>
  <c r="G25" i="119"/>
  <c r="V30" i="109"/>
  <c r="C26" i="119"/>
  <c r="E26" i="119"/>
  <c r="W12" i="97"/>
  <c r="B26" i="120"/>
  <c r="D25" i="120"/>
  <c r="F25" i="120" s="1"/>
  <c r="X12" i="97"/>
  <c r="X30" i="97"/>
  <c r="W62" i="109"/>
  <c r="X41" i="97" s="1"/>
  <c r="V16" i="121"/>
  <c r="X11" i="109"/>
  <c r="Y31" i="97"/>
  <c r="X63" i="109"/>
  <c r="Y42" i="97" s="1"/>
  <c r="Y11" i="97"/>
  <c r="B27" i="121"/>
  <c r="D26" i="121"/>
  <c r="F26" i="121" s="1"/>
  <c r="G25" i="122"/>
  <c r="Y30" i="109"/>
  <c r="G40" i="122"/>
  <c r="Y44" i="109"/>
  <c r="Z56" i="97" s="1"/>
  <c r="C26" i="122"/>
  <c r="E26" i="122"/>
  <c r="G52" i="122"/>
  <c r="Y55" i="109"/>
  <c r="Z67" i="97" s="1"/>
  <c r="Z12" i="97"/>
  <c r="G25" i="123"/>
  <c r="Z30" i="109"/>
  <c r="C26" i="123"/>
  <c r="E26" i="123"/>
  <c r="AA12" i="97"/>
  <c r="AB12" i="97"/>
  <c r="G25" i="124"/>
  <c r="AA30" i="109"/>
  <c r="C26" i="124"/>
  <c r="E26" i="124"/>
  <c r="L30" i="95"/>
  <c r="L63" i="95" s="1"/>
  <c r="G25" i="89"/>
  <c r="C26" i="89"/>
  <c r="E26" i="89"/>
  <c r="V16" i="125"/>
  <c r="M11" i="95"/>
  <c r="B27" i="125"/>
  <c r="D26" i="125"/>
  <c r="F26" i="125" s="1"/>
  <c r="B27" i="126"/>
  <c r="D26" i="126"/>
  <c r="F26" i="126" s="1"/>
  <c r="V16" i="127"/>
  <c r="O11" i="95"/>
  <c r="B27" i="127"/>
  <c r="D26" i="127"/>
  <c r="F26" i="127" s="1"/>
  <c r="B27" i="129"/>
  <c r="D26" i="129"/>
  <c r="F26" i="129" s="1"/>
  <c r="G25" i="130"/>
  <c r="R30" i="95"/>
  <c r="R63" i="95" s="1"/>
  <c r="C26" i="130"/>
  <c r="E26" i="130"/>
  <c r="B27" i="131"/>
  <c r="D26" i="131"/>
  <c r="F26" i="131" s="1"/>
  <c r="B26" i="132"/>
  <c r="D25" i="132"/>
  <c r="F25" i="132" s="1"/>
  <c r="B27" i="133"/>
  <c r="D26" i="133"/>
  <c r="F26" i="133" s="1"/>
  <c r="G25" i="134"/>
  <c r="W30" i="95"/>
  <c r="W63" i="95" s="1"/>
  <c r="C26" i="134"/>
  <c r="E26" i="134"/>
  <c r="G25" i="135"/>
  <c r="X30" i="95"/>
  <c r="X63" i="95" s="1"/>
  <c r="C26" i="135"/>
  <c r="E26" i="135"/>
  <c r="C26" i="136"/>
  <c r="E26" i="136"/>
  <c r="Y54" i="95"/>
  <c r="G51" i="136"/>
  <c r="G25" i="136"/>
  <c r="Y30" i="95"/>
  <c r="Y63" i="95" s="1"/>
  <c r="G39" i="136"/>
  <c r="Y43" i="95"/>
  <c r="C28" i="137"/>
  <c r="D28" i="137" s="1"/>
  <c r="F28" i="137" s="1"/>
  <c r="E28" i="137"/>
  <c r="G27" i="137"/>
  <c r="Z32" i="95"/>
  <c r="Z65" i="95" s="1"/>
  <c r="Z11" i="95"/>
  <c r="V16" i="137"/>
  <c r="AA30" i="95"/>
  <c r="AA63" i="95" s="1"/>
  <c r="G25" i="138"/>
  <c r="C26" i="138"/>
  <c r="E26" i="138"/>
  <c r="C27" i="80" l="1"/>
  <c r="E27" i="80"/>
  <c r="B31" i="95"/>
  <c r="G26" i="80"/>
  <c r="C27" i="87"/>
  <c r="E27" i="87"/>
  <c r="G26" i="87"/>
  <c r="C31" i="95"/>
  <c r="C12" i="97"/>
  <c r="D12" i="97"/>
  <c r="D31" i="97"/>
  <c r="D42" i="97" s="1"/>
  <c r="D63" i="95"/>
  <c r="B27" i="88"/>
  <c r="D26" i="88"/>
  <c r="F26" i="88" s="1"/>
  <c r="G25" i="90"/>
  <c r="E30" i="95"/>
  <c r="C26" i="90"/>
  <c r="E26" i="90"/>
  <c r="E12" i="97"/>
  <c r="G25" i="91"/>
  <c r="F30" i="95"/>
  <c r="C26" i="91"/>
  <c r="E26" i="91"/>
  <c r="G25" i="92"/>
  <c r="G30" i="95"/>
  <c r="C26" i="92"/>
  <c r="E26" i="92"/>
  <c r="B27" i="93"/>
  <c r="D26" i="93"/>
  <c r="F26" i="93" s="1"/>
  <c r="H31" i="97"/>
  <c r="H42" i="97" s="1"/>
  <c r="H63" i="95"/>
  <c r="G26" i="94"/>
  <c r="I31" i="95"/>
  <c r="C27" i="94"/>
  <c r="E27" i="94"/>
  <c r="B27" i="96"/>
  <c r="D26" i="96"/>
  <c r="F26" i="96" s="1"/>
  <c r="J31" i="97"/>
  <c r="J42" i="97" s="1"/>
  <c r="J63" i="95"/>
  <c r="L12" i="97"/>
  <c r="B27" i="99"/>
  <c r="D26" i="99"/>
  <c r="F26" i="99" s="1"/>
  <c r="L31" i="97"/>
  <c r="L42" i="97" s="1"/>
  <c r="B63" i="109"/>
  <c r="V16" i="100"/>
  <c r="C11" i="109"/>
  <c r="G25" i="100"/>
  <c r="C30" i="109"/>
  <c r="M11" i="97"/>
  <c r="C26" i="100"/>
  <c r="E26" i="100"/>
  <c r="G26" i="101"/>
  <c r="D31" i="109"/>
  <c r="C27" i="101"/>
  <c r="E27" i="101"/>
  <c r="O12" i="97"/>
  <c r="G26" i="102"/>
  <c r="E31" i="109"/>
  <c r="C27" i="102"/>
  <c r="E27" i="102"/>
  <c r="G26" i="103"/>
  <c r="F31" i="109"/>
  <c r="C27" i="103"/>
  <c r="E27" i="103"/>
  <c r="C27" i="104"/>
  <c r="E27" i="104"/>
  <c r="Q12" i="97"/>
  <c r="G26" i="104"/>
  <c r="G31" i="109"/>
  <c r="R32" i="97"/>
  <c r="R43" i="97" s="1"/>
  <c r="H64" i="109"/>
  <c r="B28" i="105"/>
  <c r="D27" i="105"/>
  <c r="F27" i="105" s="1"/>
  <c r="S12" i="97"/>
  <c r="C26" i="106"/>
  <c r="E26" i="106"/>
  <c r="G25" i="106"/>
  <c r="I30" i="109"/>
  <c r="C27" i="107"/>
  <c r="E27" i="107"/>
  <c r="G26" i="107"/>
  <c r="J31" i="109"/>
  <c r="L31" i="109"/>
  <c r="L64" i="109" s="1"/>
  <c r="G26" i="108"/>
  <c r="C27" i="108"/>
  <c r="E27" i="108"/>
  <c r="B28" i="111"/>
  <c r="D27" i="111"/>
  <c r="F27" i="111" s="1"/>
  <c r="B27" i="112"/>
  <c r="D26" i="112"/>
  <c r="F26" i="112" s="1"/>
  <c r="G26" i="113"/>
  <c r="O31" i="109"/>
  <c r="O64" i="109" s="1"/>
  <c r="C27" i="113"/>
  <c r="E27" i="113"/>
  <c r="B27" i="114"/>
  <c r="D26" i="114"/>
  <c r="F26" i="114" s="1"/>
  <c r="G26" i="115"/>
  <c r="Q31" i="109"/>
  <c r="Q64" i="109" s="1"/>
  <c r="C27" i="115"/>
  <c r="E27" i="115"/>
  <c r="B27" i="116"/>
  <c r="D26" i="116"/>
  <c r="F26" i="116" s="1"/>
  <c r="G26" i="117"/>
  <c r="S31" i="109"/>
  <c r="S64" i="109" s="1"/>
  <c r="C27" i="117"/>
  <c r="E27" i="117"/>
  <c r="G25" i="118"/>
  <c r="U30" i="109"/>
  <c r="C26" i="118"/>
  <c r="E26" i="118"/>
  <c r="B27" i="119"/>
  <c r="D26" i="119"/>
  <c r="F26" i="119" s="1"/>
  <c r="W31" i="97"/>
  <c r="V63" i="109"/>
  <c r="W42" i="97" s="1"/>
  <c r="G25" i="120"/>
  <c r="W30" i="109"/>
  <c r="C26" i="120"/>
  <c r="E26" i="120"/>
  <c r="G26" i="121"/>
  <c r="X31" i="109"/>
  <c r="C27" i="121"/>
  <c r="E27" i="121"/>
  <c r="Y12" i="97"/>
  <c r="Z31" i="97"/>
  <c r="Y63" i="109"/>
  <c r="Z42" i="97" s="1"/>
  <c r="B27" i="122"/>
  <c r="D26" i="122"/>
  <c r="F26" i="122" s="1"/>
  <c r="AA31" i="97"/>
  <c r="Z63" i="109"/>
  <c r="AA42" i="97" s="1"/>
  <c r="B27" i="123"/>
  <c r="D26" i="123"/>
  <c r="F26" i="123" s="1"/>
  <c r="AB31" i="97"/>
  <c r="AA63" i="109"/>
  <c r="AB42" i="97" s="1"/>
  <c r="B27" i="124"/>
  <c r="D26" i="124"/>
  <c r="F26" i="124" s="1"/>
  <c r="B27" i="89"/>
  <c r="D26" i="89"/>
  <c r="F26" i="89" s="1"/>
  <c r="C27" i="125"/>
  <c r="E27" i="125"/>
  <c r="G26" i="125"/>
  <c r="M31" i="95"/>
  <c r="M64" i="95" s="1"/>
  <c r="G26" i="126"/>
  <c r="N31" i="95"/>
  <c r="N64" i="95" s="1"/>
  <c r="E27" i="126"/>
  <c r="C27" i="126"/>
  <c r="C27" i="127"/>
  <c r="E27" i="127"/>
  <c r="G26" i="127"/>
  <c r="O31" i="95"/>
  <c r="O64" i="95" s="1"/>
  <c r="G26" i="129"/>
  <c r="Q31" i="95"/>
  <c r="Q64" i="95" s="1"/>
  <c r="C27" i="129"/>
  <c r="E27" i="129"/>
  <c r="B27" i="130"/>
  <c r="D26" i="130"/>
  <c r="F26" i="130" s="1"/>
  <c r="S31" i="95"/>
  <c r="S64" i="95" s="1"/>
  <c r="G26" i="131"/>
  <c r="C27" i="131"/>
  <c r="E27" i="131"/>
  <c r="G25" i="132"/>
  <c r="U30" i="95"/>
  <c r="U63" i="95" s="1"/>
  <c r="C26" i="132"/>
  <c r="E26" i="132"/>
  <c r="G26" i="133"/>
  <c r="V31" i="95"/>
  <c r="V64" i="95" s="1"/>
  <c r="C27" i="133"/>
  <c r="E27" i="133"/>
  <c r="B27" i="134"/>
  <c r="D26" i="134"/>
  <c r="F26" i="134" s="1"/>
  <c r="B27" i="135"/>
  <c r="D26" i="135"/>
  <c r="F26" i="135" s="1"/>
  <c r="B27" i="136"/>
  <c r="D26" i="136"/>
  <c r="F26" i="136" s="1"/>
  <c r="G28" i="137"/>
  <c r="Z33" i="95"/>
  <c r="Z66" i="95" s="1"/>
  <c r="B27" i="138"/>
  <c r="D26" i="138"/>
  <c r="F26" i="138" s="1"/>
  <c r="B32" i="97" l="1"/>
  <c r="B43" i="97" s="1"/>
  <c r="B64" i="95"/>
  <c r="B28" i="80"/>
  <c r="D27" i="80"/>
  <c r="F27" i="80" s="1"/>
  <c r="C32" i="97"/>
  <c r="C43" i="97" s="1"/>
  <c r="C64" i="95"/>
  <c r="B28" i="87"/>
  <c r="D27" i="87"/>
  <c r="F27" i="87" s="1"/>
  <c r="G26" i="88"/>
  <c r="D31" i="95"/>
  <c r="E27" i="88"/>
  <c r="C27" i="88"/>
  <c r="B27" i="90"/>
  <c r="D26" i="90"/>
  <c r="F26" i="90" s="1"/>
  <c r="E31" i="97"/>
  <c r="E42" i="97" s="1"/>
  <c r="E63" i="95"/>
  <c r="B27" i="91"/>
  <c r="D26" i="91"/>
  <c r="F26" i="91" s="1"/>
  <c r="F31" i="97"/>
  <c r="F42" i="97" s="1"/>
  <c r="F63" i="95"/>
  <c r="B27" i="92"/>
  <c r="D26" i="92"/>
  <c r="F26" i="92" s="1"/>
  <c r="G31" i="97"/>
  <c r="G42" i="97" s="1"/>
  <c r="G63" i="95"/>
  <c r="G26" i="93"/>
  <c r="H31" i="95"/>
  <c r="C27" i="93"/>
  <c r="E27" i="93"/>
  <c r="B28" i="94"/>
  <c r="D27" i="94"/>
  <c r="F27" i="94" s="1"/>
  <c r="I32" i="97"/>
  <c r="I43" i="97" s="1"/>
  <c r="I64" i="95"/>
  <c r="G26" i="96"/>
  <c r="J31" i="95"/>
  <c r="C27" i="96"/>
  <c r="E27" i="96"/>
  <c r="G26" i="99"/>
  <c r="B31" i="109"/>
  <c r="C27" i="99"/>
  <c r="E27" i="99"/>
  <c r="M12" i="97"/>
  <c r="B27" i="100"/>
  <c r="D26" i="100"/>
  <c r="F26" i="100" s="1"/>
  <c r="M31" i="97"/>
  <c r="M42" i="97" s="1"/>
  <c r="C63" i="109"/>
  <c r="B28" i="101"/>
  <c r="D27" i="101"/>
  <c r="F27" i="101" s="1"/>
  <c r="N32" i="97"/>
  <c r="N43" i="97" s="1"/>
  <c r="D64" i="109"/>
  <c r="O32" i="97"/>
  <c r="O43" i="97" s="1"/>
  <c r="E64" i="109"/>
  <c r="B28" i="102"/>
  <c r="D27" i="102"/>
  <c r="F27" i="102" s="1"/>
  <c r="B28" i="103"/>
  <c r="D27" i="103"/>
  <c r="F27" i="103" s="1"/>
  <c r="P32" i="97"/>
  <c r="P43" i="97" s="1"/>
  <c r="F64" i="109"/>
  <c r="Q32" i="97"/>
  <c r="Q43" i="97" s="1"/>
  <c r="G64" i="109"/>
  <c r="B28" i="104"/>
  <c r="D27" i="104"/>
  <c r="F27" i="104" s="1"/>
  <c r="C28" i="105"/>
  <c r="D28" i="105" s="1"/>
  <c r="F28" i="105" s="1"/>
  <c r="E28" i="105"/>
  <c r="G27" i="105"/>
  <c r="H32" i="109"/>
  <c r="S31" i="97"/>
  <c r="S42" i="97" s="1"/>
  <c r="I63" i="109"/>
  <c r="B27" i="106"/>
  <c r="D26" i="106"/>
  <c r="F26" i="106" s="1"/>
  <c r="T32" i="97"/>
  <c r="T43" i="97" s="1"/>
  <c r="J64" i="109"/>
  <c r="B28" i="107"/>
  <c r="D27" i="107"/>
  <c r="F27" i="107" s="1"/>
  <c r="B28" i="108"/>
  <c r="D27" i="108"/>
  <c r="F27" i="108" s="1"/>
  <c r="G27" i="111"/>
  <c r="M32" i="109"/>
  <c r="M65" i="109" s="1"/>
  <c r="C28" i="111"/>
  <c r="D28" i="111" s="1"/>
  <c r="F28" i="111" s="1"/>
  <c r="E28" i="111"/>
  <c r="G26" i="112"/>
  <c r="N31" i="109"/>
  <c r="N64" i="109" s="1"/>
  <c r="C27" i="112"/>
  <c r="E27" i="112"/>
  <c r="B28" i="113"/>
  <c r="D27" i="113"/>
  <c r="F27" i="113" s="1"/>
  <c r="G26" i="114"/>
  <c r="P31" i="109"/>
  <c r="P64" i="109" s="1"/>
  <c r="C27" i="114"/>
  <c r="E27" i="114"/>
  <c r="B28" i="115"/>
  <c r="D27" i="115"/>
  <c r="F27" i="115" s="1"/>
  <c r="G26" i="116"/>
  <c r="R31" i="109"/>
  <c r="R64" i="109" s="1"/>
  <c r="C27" i="116"/>
  <c r="E27" i="116"/>
  <c r="B28" i="117"/>
  <c r="D27" i="117"/>
  <c r="F27" i="117" s="1"/>
  <c r="B27" i="118"/>
  <c r="D26" i="118"/>
  <c r="F26" i="118" s="1"/>
  <c r="V31" i="97"/>
  <c r="U63" i="109"/>
  <c r="V42" i="97" s="1"/>
  <c r="G26" i="119"/>
  <c r="V31" i="109"/>
  <c r="C27" i="119"/>
  <c r="E27" i="119"/>
  <c r="B27" i="120"/>
  <c r="D26" i="120"/>
  <c r="F26" i="120" s="1"/>
  <c r="X31" i="97"/>
  <c r="W63" i="109"/>
  <c r="X42" i="97" s="1"/>
  <c r="B28" i="121"/>
  <c r="D27" i="121"/>
  <c r="F27" i="121" s="1"/>
  <c r="Y32" i="97"/>
  <c r="X64" i="109"/>
  <c r="Y43" i="97" s="1"/>
  <c r="G26" i="122"/>
  <c r="Y31" i="109"/>
  <c r="C27" i="122"/>
  <c r="E27" i="122"/>
  <c r="G26" i="123"/>
  <c r="Z31" i="109"/>
  <c r="C27" i="123"/>
  <c r="E27" i="123"/>
  <c r="G26" i="124"/>
  <c r="AA31" i="109"/>
  <c r="C27" i="124"/>
  <c r="E27" i="124"/>
  <c r="C27" i="89"/>
  <c r="E27" i="89"/>
  <c r="G26" i="89"/>
  <c r="L31" i="95"/>
  <c r="L64" i="95" s="1"/>
  <c r="B28" i="125"/>
  <c r="D27" i="125"/>
  <c r="F27" i="125" s="1"/>
  <c r="B28" i="126"/>
  <c r="D27" i="126"/>
  <c r="F27" i="126" s="1"/>
  <c r="B28" i="127"/>
  <c r="D27" i="127"/>
  <c r="F27" i="127" s="1"/>
  <c r="B28" i="129"/>
  <c r="D27" i="129"/>
  <c r="F27" i="129" s="1"/>
  <c r="R31" i="95"/>
  <c r="R64" i="95" s="1"/>
  <c r="G26" i="130"/>
  <c r="C27" i="130"/>
  <c r="E27" i="130"/>
  <c r="B28" i="131"/>
  <c r="D27" i="131"/>
  <c r="F27" i="131" s="1"/>
  <c r="B27" i="132"/>
  <c r="D26" i="132"/>
  <c r="F26" i="132" s="1"/>
  <c r="B28" i="133"/>
  <c r="D27" i="133"/>
  <c r="F27" i="133" s="1"/>
  <c r="G26" i="134"/>
  <c r="W31" i="95"/>
  <c r="W64" i="95" s="1"/>
  <c r="E27" i="134"/>
  <c r="C27" i="134"/>
  <c r="E27" i="135"/>
  <c r="C27" i="135"/>
  <c r="G26" i="135"/>
  <c r="X31" i="95"/>
  <c r="X64" i="95" s="1"/>
  <c r="G26" i="136"/>
  <c r="Y31" i="95"/>
  <c r="Y64" i="95" s="1"/>
  <c r="C27" i="136"/>
  <c r="E27" i="136"/>
  <c r="C27" i="138"/>
  <c r="E27" i="138"/>
  <c r="G26" i="138"/>
  <c r="AA31" i="95"/>
  <c r="AA64" i="95" s="1"/>
  <c r="G27" i="80" l="1"/>
  <c r="B32" i="95"/>
  <c r="E28" i="80"/>
  <c r="C28" i="80"/>
  <c r="D28" i="80" s="1"/>
  <c r="F28" i="80" s="1"/>
  <c r="C28" i="87"/>
  <c r="D28" i="87" s="1"/>
  <c r="F28" i="87" s="1"/>
  <c r="E28" i="87"/>
  <c r="G27" i="87"/>
  <c r="C32" i="95"/>
  <c r="D32" i="97"/>
  <c r="D43" i="97" s="1"/>
  <c r="D64" i="95"/>
  <c r="B28" i="88"/>
  <c r="D27" i="88"/>
  <c r="F27" i="88" s="1"/>
  <c r="E31" i="95"/>
  <c r="G26" i="90"/>
  <c r="C27" i="90"/>
  <c r="E27" i="90"/>
  <c r="G26" i="91"/>
  <c r="F31" i="95"/>
  <c r="C27" i="91"/>
  <c r="E27" i="91"/>
  <c r="G26" i="92"/>
  <c r="G31" i="95"/>
  <c r="C27" i="92"/>
  <c r="E27" i="92"/>
  <c r="B28" i="93"/>
  <c r="D27" i="93"/>
  <c r="F27" i="93" s="1"/>
  <c r="H32" i="97"/>
  <c r="H43" i="97" s="1"/>
  <c r="H64" i="95"/>
  <c r="I32" i="95"/>
  <c r="G27" i="94"/>
  <c r="C28" i="94"/>
  <c r="D28" i="94" s="1"/>
  <c r="F28" i="94" s="1"/>
  <c r="E28" i="94"/>
  <c r="B28" i="96"/>
  <c r="D27" i="96"/>
  <c r="F27" i="96" s="1"/>
  <c r="J32" i="97"/>
  <c r="J43" i="97" s="1"/>
  <c r="J64" i="95"/>
  <c r="L32" i="97"/>
  <c r="L43" i="97" s="1"/>
  <c r="B64" i="109"/>
  <c r="B28" i="99"/>
  <c r="D27" i="99"/>
  <c r="F27" i="99" s="1"/>
  <c r="C27" i="100"/>
  <c r="E27" i="100"/>
  <c r="G26" i="100"/>
  <c r="C31" i="109"/>
  <c r="G27" i="101"/>
  <c r="D32" i="109"/>
  <c r="C28" i="101"/>
  <c r="D28" i="101" s="1"/>
  <c r="F28" i="101" s="1"/>
  <c r="E28" i="101"/>
  <c r="G27" i="102"/>
  <c r="E32" i="109"/>
  <c r="E28" i="102"/>
  <c r="C28" i="102"/>
  <c r="D28" i="102" s="1"/>
  <c r="F28" i="102" s="1"/>
  <c r="G27" i="103"/>
  <c r="F32" i="109"/>
  <c r="C28" i="103"/>
  <c r="D28" i="103" s="1"/>
  <c r="F28" i="103" s="1"/>
  <c r="E28" i="103"/>
  <c r="C28" i="104"/>
  <c r="D28" i="104" s="1"/>
  <c r="F28" i="104" s="1"/>
  <c r="E28" i="104"/>
  <c r="G27" i="104"/>
  <c r="G32" i="109"/>
  <c r="R33" i="97"/>
  <c r="R44" i="97" s="1"/>
  <c r="H65" i="109"/>
  <c r="G28" i="105"/>
  <c r="H33" i="109"/>
  <c r="E27" i="106"/>
  <c r="C27" i="106"/>
  <c r="G26" i="106"/>
  <c r="I31" i="109"/>
  <c r="G27" i="107"/>
  <c r="J32" i="109"/>
  <c r="C28" i="107"/>
  <c r="D28" i="107" s="1"/>
  <c r="F28" i="107" s="1"/>
  <c r="E28" i="107"/>
  <c r="G27" i="108"/>
  <c r="L32" i="109"/>
  <c r="L65" i="109" s="1"/>
  <c r="C28" i="108"/>
  <c r="D28" i="108" s="1"/>
  <c r="F28" i="108" s="1"/>
  <c r="E28" i="108"/>
  <c r="G28" i="111"/>
  <c r="M33" i="109"/>
  <c r="M66" i="109" s="1"/>
  <c r="B28" i="112"/>
  <c r="D27" i="112"/>
  <c r="F27" i="112" s="1"/>
  <c r="G27" i="113"/>
  <c r="O32" i="109"/>
  <c r="O65" i="109" s="1"/>
  <c r="C28" i="113"/>
  <c r="D28" i="113" s="1"/>
  <c r="F28" i="113" s="1"/>
  <c r="E28" i="113"/>
  <c r="B28" i="114"/>
  <c r="D27" i="114"/>
  <c r="F27" i="114" s="1"/>
  <c r="G27" i="115"/>
  <c r="Q32" i="109"/>
  <c r="Q65" i="109" s="1"/>
  <c r="C28" i="115"/>
  <c r="D28" i="115" s="1"/>
  <c r="F28" i="115" s="1"/>
  <c r="E28" i="115"/>
  <c r="B28" i="116"/>
  <c r="D27" i="116"/>
  <c r="F27" i="116" s="1"/>
  <c r="G27" i="117"/>
  <c r="S32" i="109"/>
  <c r="S65" i="109" s="1"/>
  <c r="C28" i="117"/>
  <c r="D28" i="117" s="1"/>
  <c r="F28" i="117" s="1"/>
  <c r="E28" i="117"/>
  <c r="G26" i="118"/>
  <c r="U31" i="109"/>
  <c r="C27" i="118"/>
  <c r="E27" i="118"/>
  <c r="B28" i="119"/>
  <c r="D27" i="119"/>
  <c r="F27" i="119" s="1"/>
  <c r="W32" i="97"/>
  <c r="V64" i="109"/>
  <c r="W43" i="97" s="1"/>
  <c r="G26" i="120"/>
  <c r="W31" i="109"/>
  <c r="C27" i="120"/>
  <c r="E27" i="120"/>
  <c r="G27" i="121"/>
  <c r="X32" i="109"/>
  <c r="C28" i="121"/>
  <c r="D28" i="121" s="1"/>
  <c r="F28" i="121" s="1"/>
  <c r="E28" i="121"/>
  <c r="B28" i="122"/>
  <c r="D27" i="122"/>
  <c r="F27" i="122" s="1"/>
  <c r="Z32" i="97"/>
  <c r="Y64" i="109"/>
  <c r="Z43" i="97" s="1"/>
  <c r="B28" i="123"/>
  <c r="D27" i="123"/>
  <c r="F27" i="123" s="1"/>
  <c r="AA32" i="97"/>
  <c r="Z64" i="109"/>
  <c r="AA43" i="97" s="1"/>
  <c r="B28" i="124"/>
  <c r="D27" i="124"/>
  <c r="F27" i="124" s="1"/>
  <c r="AB32" i="97"/>
  <c r="AA64" i="109"/>
  <c r="AB43" i="97" s="1"/>
  <c r="B28" i="89"/>
  <c r="D27" i="89"/>
  <c r="F27" i="89" s="1"/>
  <c r="G27" i="125"/>
  <c r="M32" i="95"/>
  <c r="M65" i="95" s="1"/>
  <c r="E28" i="125"/>
  <c r="C28" i="125"/>
  <c r="D28" i="125" s="1"/>
  <c r="F28" i="125" s="1"/>
  <c r="N32" i="95"/>
  <c r="N65" i="95" s="1"/>
  <c r="G27" i="126"/>
  <c r="C28" i="126"/>
  <c r="D28" i="126" s="1"/>
  <c r="F28" i="126" s="1"/>
  <c r="E28" i="126"/>
  <c r="G27" i="127"/>
  <c r="O32" i="95"/>
  <c r="O65" i="95" s="1"/>
  <c r="C28" i="127"/>
  <c r="D28" i="127" s="1"/>
  <c r="F28" i="127" s="1"/>
  <c r="E28" i="127"/>
  <c r="G27" i="129"/>
  <c r="Q32" i="95"/>
  <c r="Q65" i="95" s="1"/>
  <c r="E28" i="129"/>
  <c r="C28" i="129"/>
  <c r="D28" i="129" s="1"/>
  <c r="F28" i="129" s="1"/>
  <c r="B28" i="130"/>
  <c r="D27" i="130"/>
  <c r="F27" i="130" s="1"/>
  <c r="S32" i="95"/>
  <c r="S65" i="95" s="1"/>
  <c r="G27" i="131"/>
  <c r="C28" i="131"/>
  <c r="D28" i="131" s="1"/>
  <c r="F28" i="131" s="1"/>
  <c r="E28" i="131"/>
  <c r="U31" i="95"/>
  <c r="U64" i="95" s="1"/>
  <c r="G26" i="132"/>
  <c r="C27" i="132"/>
  <c r="E27" i="132"/>
  <c r="G27" i="133"/>
  <c r="V32" i="95"/>
  <c r="V65" i="95" s="1"/>
  <c r="C28" i="133"/>
  <c r="D28" i="133" s="1"/>
  <c r="F28" i="133" s="1"/>
  <c r="E28" i="133"/>
  <c r="B28" i="134"/>
  <c r="D27" i="134"/>
  <c r="F27" i="134" s="1"/>
  <c r="B28" i="135"/>
  <c r="D27" i="135"/>
  <c r="F27" i="135" s="1"/>
  <c r="B28" i="136"/>
  <c r="D27" i="136"/>
  <c r="F27" i="136" s="1"/>
  <c r="B28" i="138"/>
  <c r="D27" i="138"/>
  <c r="F27" i="138" s="1"/>
  <c r="G28" i="80" l="1"/>
  <c r="B33" i="95"/>
  <c r="B33" i="97"/>
  <c r="B44" i="97" s="1"/>
  <c r="B65" i="95"/>
  <c r="C33" i="97"/>
  <c r="C44" i="97" s="1"/>
  <c r="C65" i="95"/>
  <c r="C33" i="95"/>
  <c r="G28" i="87"/>
  <c r="G27" i="88"/>
  <c r="D32" i="95"/>
  <c r="C28" i="88"/>
  <c r="D28" i="88" s="1"/>
  <c r="F28" i="88" s="1"/>
  <c r="E28" i="88"/>
  <c r="B28" i="90"/>
  <c r="D27" i="90"/>
  <c r="F27" i="90" s="1"/>
  <c r="E32" i="97"/>
  <c r="E43" i="97" s="1"/>
  <c r="E64" i="95"/>
  <c r="B28" i="91"/>
  <c r="D27" i="91"/>
  <c r="F27" i="91" s="1"/>
  <c r="F32" i="97"/>
  <c r="F43" i="97" s="1"/>
  <c r="F64" i="95"/>
  <c r="B28" i="92"/>
  <c r="D27" i="92"/>
  <c r="F27" i="92" s="1"/>
  <c r="G32" i="97"/>
  <c r="G43" i="97" s="1"/>
  <c r="G64" i="95"/>
  <c r="G27" i="93"/>
  <c r="H32" i="95"/>
  <c r="C28" i="93"/>
  <c r="D28" i="93" s="1"/>
  <c r="F28" i="93" s="1"/>
  <c r="E28" i="93"/>
  <c r="G28" i="94"/>
  <c r="I33" i="95"/>
  <c r="I33" i="97"/>
  <c r="I44" i="97" s="1"/>
  <c r="I65" i="95"/>
  <c r="G27" i="96"/>
  <c r="J32" i="95"/>
  <c r="C28" i="96"/>
  <c r="D28" i="96" s="1"/>
  <c r="F28" i="96" s="1"/>
  <c r="E28" i="96"/>
  <c r="G27" i="99"/>
  <c r="B32" i="109"/>
  <c r="C28" i="99"/>
  <c r="D28" i="99" s="1"/>
  <c r="F28" i="99" s="1"/>
  <c r="E28" i="99"/>
  <c r="M32" i="97"/>
  <c r="M43" i="97" s="1"/>
  <c r="C64" i="109"/>
  <c r="B28" i="100"/>
  <c r="D27" i="100"/>
  <c r="F27" i="100" s="1"/>
  <c r="G28" i="101"/>
  <c r="D33" i="109"/>
  <c r="N33" i="97"/>
  <c r="N44" i="97" s="1"/>
  <c r="D65" i="109"/>
  <c r="E33" i="109"/>
  <c r="G28" i="102"/>
  <c r="O33" i="97"/>
  <c r="O44" i="97" s="1"/>
  <c r="E65" i="109"/>
  <c r="G28" i="103"/>
  <c r="F33" i="109"/>
  <c r="P33" i="97"/>
  <c r="P44" i="97" s="1"/>
  <c r="F65" i="109"/>
  <c r="Q33" i="97"/>
  <c r="Q44" i="97" s="1"/>
  <c r="G65" i="109"/>
  <c r="G28" i="104"/>
  <c r="G33" i="109"/>
  <c r="R34" i="97"/>
  <c r="R45" i="97" s="1"/>
  <c r="H66" i="109"/>
  <c r="S32" i="97"/>
  <c r="S43" i="97" s="1"/>
  <c r="I64" i="109"/>
  <c r="B28" i="106"/>
  <c r="D27" i="106"/>
  <c r="F27" i="106" s="1"/>
  <c r="G28" i="107"/>
  <c r="J33" i="109"/>
  <c r="T33" i="97"/>
  <c r="T44" i="97" s="1"/>
  <c r="J65" i="109"/>
  <c r="G28" i="108"/>
  <c r="L33" i="109"/>
  <c r="L66" i="109" s="1"/>
  <c r="G27" i="112"/>
  <c r="N32" i="109"/>
  <c r="N65" i="109" s="1"/>
  <c r="C28" i="112"/>
  <c r="D28" i="112" s="1"/>
  <c r="F28" i="112" s="1"/>
  <c r="E28" i="112"/>
  <c r="G28" i="113"/>
  <c r="O33" i="109"/>
  <c r="O66" i="109" s="1"/>
  <c r="G27" i="114"/>
  <c r="P32" i="109"/>
  <c r="P65" i="109" s="1"/>
  <c r="C28" i="114"/>
  <c r="D28" i="114" s="1"/>
  <c r="F28" i="114" s="1"/>
  <c r="E28" i="114"/>
  <c r="G28" i="115"/>
  <c r="Q33" i="109"/>
  <c r="Q66" i="109" s="1"/>
  <c r="G27" i="116"/>
  <c r="R32" i="109"/>
  <c r="R65" i="109" s="1"/>
  <c r="C28" i="116"/>
  <c r="D28" i="116" s="1"/>
  <c r="F28" i="116" s="1"/>
  <c r="E28" i="116"/>
  <c r="G28" i="117"/>
  <c r="S33" i="109"/>
  <c r="S66" i="109" s="1"/>
  <c r="B28" i="118"/>
  <c r="D27" i="118"/>
  <c r="F27" i="118" s="1"/>
  <c r="V32" i="97"/>
  <c r="U64" i="109"/>
  <c r="V43" i="97" s="1"/>
  <c r="G27" i="119"/>
  <c r="V32" i="109"/>
  <c r="C28" i="119"/>
  <c r="D28" i="119" s="1"/>
  <c r="F28" i="119" s="1"/>
  <c r="E28" i="119"/>
  <c r="B28" i="120"/>
  <c r="D27" i="120"/>
  <c r="F27" i="120" s="1"/>
  <c r="X32" i="97"/>
  <c r="W64" i="109"/>
  <c r="X43" i="97" s="1"/>
  <c r="G28" i="121"/>
  <c r="X33" i="109"/>
  <c r="Y33" i="97"/>
  <c r="X65" i="109"/>
  <c r="Y44" i="97" s="1"/>
  <c r="G27" i="122"/>
  <c r="Y32" i="109"/>
  <c r="C28" i="122"/>
  <c r="D28" i="122" s="1"/>
  <c r="F28" i="122" s="1"/>
  <c r="E28" i="122"/>
  <c r="G27" i="123"/>
  <c r="Z32" i="109"/>
  <c r="C28" i="123"/>
  <c r="D28" i="123" s="1"/>
  <c r="F28" i="123" s="1"/>
  <c r="E28" i="123"/>
  <c r="G27" i="124"/>
  <c r="AA32" i="109"/>
  <c r="C28" i="124"/>
  <c r="D28" i="124" s="1"/>
  <c r="F28" i="124" s="1"/>
  <c r="E28" i="124"/>
  <c r="L32" i="95"/>
  <c r="L65" i="95" s="1"/>
  <c r="G27" i="89"/>
  <c r="C28" i="89"/>
  <c r="D28" i="89" s="1"/>
  <c r="F28" i="89" s="1"/>
  <c r="E28" i="89"/>
  <c r="G28" i="125"/>
  <c r="M33" i="95"/>
  <c r="M66" i="95" s="1"/>
  <c r="N33" i="95"/>
  <c r="N66" i="95" s="1"/>
  <c r="G28" i="126"/>
  <c r="G28" i="127"/>
  <c r="O33" i="95"/>
  <c r="O66" i="95" s="1"/>
  <c r="G28" i="129"/>
  <c r="Q33" i="95"/>
  <c r="Q66" i="95" s="1"/>
  <c r="G27" i="130"/>
  <c r="R32" i="95"/>
  <c r="R65" i="95" s="1"/>
  <c r="E28" i="130"/>
  <c r="C28" i="130"/>
  <c r="D28" i="130" s="1"/>
  <c r="F28" i="130" s="1"/>
  <c r="G28" i="131"/>
  <c r="S33" i="95"/>
  <c r="S66" i="95" s="1"/>
  <c r="B28" i="132"/>
  <c r="D27" i="132"/>
  <c r="F27" i="132" s="1"/>
  <c r="G28" i="133"/>
  <c r="V33" i="95"/>
  <c r="V66" i="95" s="1"/>
  <c r="W32" i="95"/>
  <c r="W65" i="95" s="1"/>
  <c r="G27" i="134"/>
  <c r="C28" i="134"/>
  <c r="D28" i="134" s="1"/>
  <c r="F28" i="134" s="1"/>
  <c r="E28" i="134"/>
  <c r="X32" i="95"/>
  <c r="X65" i="95" s="1"/>
  <c r="G27" i="135"/>
  <c r="C28" i="135"/>
  <c r="D28" i="135" s="1"/>
  <c r="F28" i="135" s="1"/>
  <c r="E28" i="135"/>
  <c r="Y32" i="95"/>
  <c r="Y65" i="95" s="1"/>
  <c r="G27" i="136"/>
  <c r="C28" i="136"/>
  <c r="D28" i="136" s="1"/>
  <c r="F28" i="136" s="1"/>
  <c r="E28" i="136"/>
  <c r="G27" i="138"/>
  <c r="AA32" i="95"/>
  <c r="AA65" i="95" s="1"/>
  <c r="C28" i="138"/>
  <c r="D28" i="138" s="1"/>
  <c r="F28" i="138" s="1"/>
  <c r="E28" i="138"/>
  <c r="B34" i="97" l="1"/>
  <c r="B45" i="97" s="1"/>
  <c r="B66" i="95"/>
  <c r="C34" i="97"/>
  <c r="C45" i="97" s="1"/>
  <c r="C66" i="95"/>
  <c r="G28" i="88"/>
  <c r="D33" i="95"/>
  <c r="D33" i="97"/>
  <c r="D44" i="97" s="1"/>
  <c r="D65" i="95"/>
  <c r="G27" i="90"/>
  <c r="E32" i="95"/>
  <c r="C28" i="90"/>
  <c r="D28" i="90" s="1"/>
  <c r="F28" i="90" s="1"/>
  <c r="E28" i="90"/>
  <c r="C28" i="91"/>
  <c r="D28" i="91" s="1"/>
  <c r="F28" i="91" s="1"/>
  <c r="E28" i="91"/>
  <c r="G27" i="91"/>
  <c r="F32" i="95"/>
  <c r="G32" i="95"/>
  <c r="G27" i="92"/>
  <c r="C28" i="92"/>
  <c r="D28" i="92" s="1"/>
  <c r="F28" i="92" s="1"/>
  <c r="E28" i="92"/>
  <c r="G28" i="93"/>
  <c r="H33" i="95"/>
  <c r="H33" i="97"/>
  <c r="H44" i="97" s="1"/>
  <c r="H65" i="95"/>
  <c r="I34" i="97"/>
  <c r="I45" i="97" s="1"/>
  <c r="I66" i="95"/>
  <c r="G28" i="96"/>
  <c r="J33" i="95"/>
  <c r="J33" i="97"/>
  <c r="J44" i="97" s="1"/>
  <c r="J65" i="95"/>
  <c r="G28" i="99"/>
  <c r="B33" i="109"/>
  <c r="L33" i="97"/>
  <c r="L44" i="97" s="1"/>
  <c r="B65" i="109"/>
  <c r="G27" i="100"/>
  <c r="C32" i="109"/>
  <c r="C28" i="100"/>
  <c r="D28" i="100" s="1"/>
  <c r="F28" i="100" s="1"/>
  <c r="E28" i="100"/>
  <c r="N34" i="97"/>
  <c r="N45" i="97" s="1"/>
  <c r="D66" i="109"/>
  <c r="O34" i="97"/>
  <c r="O45" i="97" s="1"/>
  <c r="E66" i="109"/>
  <c r="P34" i="97"/>
  <c r="P45" i="97" s="1"/>
  <c r="F66" i="109"/>
  <c r="Q34" i="97"/>
  <c r="Q45" i="97" s="1"/>
  <c r="G66" i="109"/>
  <c r="G27" i="106"/>
  <c r="I32" i="109"/>
  <c r="C28" i="106"/>
  <c r="D28" i="106" s="1"/>
  <c r="F28" i="106" s="1"/>
  <c r="E28" i="106"/>
  <c r="T34" i="97"/>
  <c r="T45" i="97" s="1"/>
  <c r="J66" i="109"/>
  <c r="G28" i="112"/>
  <c r="N33" i="109"/>
  <c r="N66" i="109" s="1"/>
  <c r="G28" i="114"/>
  <c r="P33" i="109"/>
  <c r="P66" i="109" s="1"/>
  <c r="G28" i="116"/>
  <c r="R33" i="109"/>
  <c r="R66" i="109" s="1"/>
  <c r="U32" i="109"/>
  <c r="G27" i="118"/>
  <c r="C28" i="118"/>
  <c r="D28" i="118" s="1"/>
  <c r="F28" i="118" s="1"/>
  <c r="E28" i="118"/>
  <c r="G28" i="119"/>
  <c r="V33" i="109"/>
  <c r="W33" i="97"/>
  <c r="V65" i="109"/>
  <c r="W44" i="97" s="1"/>
  <c r="G27" i="120"/>
  <c r="W32" i="109"/>
  <c r="C28" i="120"/>
  <c r="D28" i="120" s="1"/>
  <c r="F28" i="120" s="1"/>
  <c r="E28" i="120"/>
  <c r="Y34" i="97"/>
  <c r="X66" i="109"/>
  <c r="Y45" i="97" s="1"/>
  <c r="G28" i="122"/>
  <c r="Y33" i="109"/>
  <c r="Z33" i="97"/>
  <c r="Y65" i="109"/>
  <c r="Z44" i="97" s="1"/>
  <c r="G28" i="123"/>
  <c r="Z33" i="109"/>
  <c r="AA33" i="97"/>
  <c r="Z65" i="109"/>
  <c r="AA44" i="97" s="1"/>
  <c r="G28" i="124"/>
  <c r="AA33" i="109"/>
  <c r="AB33" i="97"/>
  <c r="AA65" i="109"/>
  <c r="AB44" i="97" s="1"/>
  <c r="G28" i="89"/>
  <c r="L33" i="95"/>
  <c r="L66" i="95" s="1"/>
  <c r="G28" i="130"/>
  <c r="R33" i="95"/>
  <c r="R66" i="95" s="1"/>
  <c r="G27" i="132"/>
  <c r="U32" i="95"/>
  <c r="U65" i="95" s="1"/>
  <c r="C28" i="132"/>
  <c r="D28" i="132" s="1"/>
  <c r="F28" i="132" s="1"/>
  <c r="E28" i="132"/>
  <c r="G28" i="134"/>
  <c r="W33" i="95"/>
  <c r="W66" i="95" s="1"/>
  <c r="G28" i="135"/>
  <c r="X33" i="95"/>
  <c r="X66" i="95" s="1"/>
  <c r="G28" i="136"/>
  <c r="Y33" i="95"/>
  <c r="Y66" i="95" s="1"/>
  <c r="G28" i="138"/>
  <c r="AA33" i="95"/>
  <c r="AA66" i="95" s="1"/>
  <c r="D34" i="97" l="1"/>
  <c r="D45" i="97" s="1"/>
  <c r="D66" i="95"/>
  <c r="G28" i="90"/>
  <c r="E33" i="95"/>
  <c r="E33" i="97"/>
  <c r="E44" i="97" s="1"/>
  <c r="E65" i="95"/>
  <c r="F33" i="97"/>
  <c r="F44" i="97" s="1"/>
  <c r="F65" i="95"/>
  <c r="G28" i="91"/>
  <c r="F33" i="95"/>
  <c r="G33" i="95"/>
  <c r="G28" i="92"/>
  <c r="G33" i="97"/>
  <c r="G44" i="97" s="1"/>
  <c r="G65" i="95"/>
  <c r="H34" i="97"/>
  <c r="H45" i="97" s="1"/>
  <c r="H66" i="95"/>
  <c r="J34" i="97"/>
  <c r="J45" i="97" s="1"/>
  <c r="J66" i="95"/>
  <c r="L34" i="97"/>
  <c r="L45" i="97" s="1"/>
  <c r="B66" i="109"/>
  <c r="G28" i="100"/>
  <c r="C33" i="109"/>
  <c r="M33" i="97"/>
  <c r="M44" i="97" s="1"/>
  <c r="C65" i="109"/>
  <c r="G28" i="106"/>
  <c r="I33" i="109"/>
  <c r="S33" i="97"/>
  <c r="S44" i="97" s="1"/>
  <c r="I65" i="109"/>
  <c r="G28" i="118"/>
  <c r="U33" i="109"/>
  <c r="V33" i="97"/>
  <c r="U65" i="109"/>
  <c r="V44" i="97" s="1"/>
  <c r="W34" i="97"/>
  <c r="V66" i="109"/>
  <c r="W45" i="97" s="1"/>
  <c r="G28" i="120"/>
  <c r="W33" i="109"/>
  <c r="X33" i="97"/>
  <c r="W65" i="109"/>
  <c r="X44" i="97" s="1"/>
  <c r="Z34" i="97"/>
  <c r="Y66" i="109"/>
  <c r="Z45" i="97" s="1"/>
  <c r="AA34" i="97"/>
  <c r="Z66" i="109"/>
  <c r="AA45" i="97" s="1"/>
  <c r="AB34" i="97"/>
  <c r="AA66" i="109"/>
  <c r="AB45" i="97" s="1"/>
  <c r="G28" i="132"/>
  <c r="U33" i="95"/>
  <c r="U66" i="95" s="1"/>
  <c r="E34" i="97" l="1"/>
  <c r="E45" i="97" s="1"/>
  <c r="E66" i="95"/>
  <c r="F34" i="97"/>
  <c r="F45" i="97" s="1"/>
  <c r="F66" i="95"/>
  <c r="G34" i="97"/>
  <c r="G45" i="97" s="1"/>
  <c r="G66" i="95"/>
  <c r="M34" i="97"/>
  <c r="M45" i="97" s="1"/>
  <c r="C66" i="109"/>
  <c r="S34" i="97"/>
  <c r="S45" i="97" s="1"/>
  <c r="I66" i="109"/>
  <c r="V34" i="97"/>
  <c r="U66" i="109"/>
  <c r="V45" i="97" s="1"/>
  <c r="X34" i="97"/>
  <c r="W66" i="109"/>
  <c r="X45" i="9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3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3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3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3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3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3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C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C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C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C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C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C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D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D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D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D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D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D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E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E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E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E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E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E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F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F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F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F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F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F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0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0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0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0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0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0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1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1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1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1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1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1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2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2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2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2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2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2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3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3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3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3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3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3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4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4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4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4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4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4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5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5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5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5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5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5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4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4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4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4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4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4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6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6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6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6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6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6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7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7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7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7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7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7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8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8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8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8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8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8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9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9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9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9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9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9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A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A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A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A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A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A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B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B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B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B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B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B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C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C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C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C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C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C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D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D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D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D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D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D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E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E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E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E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E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E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1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1F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F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1F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1F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F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1F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5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5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5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0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0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0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0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0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0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1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1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1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1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1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1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2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2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2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2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2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2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3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3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3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3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3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3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4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4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4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4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4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4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5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5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5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5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5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5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6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6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6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6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6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6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7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7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7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7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7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7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8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8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8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8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8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8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9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9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9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9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9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9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6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6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6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6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6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6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A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A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A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A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A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A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B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B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B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B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B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B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C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C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C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C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C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C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D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D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D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D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D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D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E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E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E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E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E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E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2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2F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F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2F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2F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F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2F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3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3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3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30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30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30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30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30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30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3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3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3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31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31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31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31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31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31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3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3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3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32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32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32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32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32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32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7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7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7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7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7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7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8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8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8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8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8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8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9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9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9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9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9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9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A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A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A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A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A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0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0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18" authorId="0" shapeId="0" xr:uid="{00000000-0006-0000-0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30" authorId="0" shapeId="0" xr:uid="{00000000-0006-0000-0B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0B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30" authorId="0" shapeId="0" xr:uid="{00000000-0006-0000-0B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  <comment ref="E42" authorId="0" shapeId="0" xr:uid="{00000000-0006-0000-0B00-000007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0B00-000008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G42" authorId="0" shapeId="0" xr:uid="{00000000-0006-0000-0B00-000009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Half your Edge
</t>
        </r>
      </text>
    </comment>
  </commentList>
</comments>
</file>

<file path=xl/sharedStrings.xml><?xml version="1.0" encoding="utf-8"?>
<sst xmlns="http://schemas.openxmlformats.org/spreadsheetml/2006/main" count="2723" uniqueCount="91">
  <si>
    <t>Total</t>
  </si>
  <si>
    <t>Prob</t>
  </si>
  <si>
    <t>Simplified</t>
  </si>
  <si>
    <t>Percentage</t>
  </si>
  <si>
    <t>Summary</t>
  </si>
  <si>
    <t>Return</t>
  </si>
  <si>
    <t>EV</t>
  </si>
  <si>
    <t>Edge</t>
  </si>
  <si>
    <t>No</t>
  </si>
  <si>
    <t>Check Sum</t>
  </si>
  <si>
    <t>Wining</t>
  </si>
  <si>
    <t>Losing</t>
  </si>
  <si>
    <t>Win:</t>
  </si>
  <si>
    <t>Lose:</t>
  </si>
  <si>
    <t>EV:</t>
  </si>
  <si>
    <t>Strategy 1</t>
  </si>
  <si>
    <t>Strategy 2</t>
  </si>
  <si>
    <t>ER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</si>
  <si>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</si>
  <si>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</si>
  <si>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</si>
  <si>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</si>
  <si>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</si>
  <si>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</si>
  <si>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</si>
  <si>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</si>
  <si>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</si>
  <si>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</si>
  <si>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</si>
  <si>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</si>
  <si>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</si>
  <si>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</si>
  <si>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</si>
  <si>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</si>
  <si>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ROI</t>
  </si>
  <si>
    <t>BYE</t>
  </si>
  <si>
    <t>BME</t>
  </si>
  <si>
    <t>Bet Your Edge Bank roll</t>
  </si>
  <si>
    <t>Player Win</t>
  </si>
  <si>
    <t>Banker Win</t>
  </si>
  <si>
    <t>Tie</t>
  </si>
  <si>
    <t>Simp. %</t>
  </si>
  <si>
    <t>Bet Your Edge + 1 Bankroll</t>
  </si>
  <si>
    <t>Bet Your Edge x 2 Bankroll</t>
  </si>
  <si>
    <t>Bet Your Edge ROI</t>
  </si>
  <si>
    <t>Lost Rate</t>
  </si>
  <si>
    <t>Lost</t>
  </si>
  <si>
    <t>Risk</t>
  </si>
  <si>
    <t>2x3</t>
  </si>
  <si>
    <t>2x4</t>
  </si>
  <si>
    <t>2x5</t>
  </si>
  <si>
    <t>2x6</t>
  </si>
  <si>
    <t>2x7</t>
  </si>
  <si>
    <t>2x8</t>
  </si>
  <si>
    <t>2x9</t>
  </si>
  <si>
    <t>2x10</t>
  </si>
  <si>
    <t>3x4</t>
  </si>
  <si>
    <t>3x5</t>
  </si>
  <si>
    <t>3x6</t>
  </si>
  <si>
    <t>3x7</t>
  </si>
  <si>
    <t>3x8</t>
  </si>
  <si>
    <t>3x9</t>
  </si>
  <si>
    <t>3x10</t>
  </si>
  <si>
    <t>Banker Strategy</t>
  </si>
  <si>
    <t>Player Strategy</t>
  </si>
  <si>
    <t>Needed</t>
  </si>
  <si>
    <t>Half Edge</t>
  </si>
  <si>
    <t>BHYE</t>
  </si>
  <si>
    <t>Bet Your Edge Progressive Bank roll</t>
  </si>
  <si>
    <t>Bet Your Edge x2 Bank roll</t>
  </si>
  <si>
    <t>Strategy 1x2 3 levels</t>
  </si>
  <si>
    <t>Security</t>
  </si>
  <si>
    <t>Lose</t>
  </si>
  <si>
    <t>Cards 2</t>
  </si>
  <si>
    <t>Cards1</t>
  </si>
  <si>
    <t>Percent</t>
  </si>
  <si>
    <t>Player Stand</t>
  </si>
  <si>
    <t>Player Hit</t>
  </si>
  <si>
    <t>Player DRAW CARDS / Banker Draw Card (Player Stand) PROBS</t>
  </si>
  <si>
    <t>TOTAL</t>
  </si>
  <si>
    <t>Banker Draw Card Prob (Player Hit)</t>
  </si>
  <si>
    <t>Player Hit Probabilities</t>
  </si>
  <si>
    <t>PLAYER FINAL RESULT</t>
  </si>
  <si>
    <t>Total Prob</t>
  </si>
  <si>
    <t>Probabilities</t>
  </si>
  <si>
    <t>Banker Draw Card Result on Player Stand</t>
  </si>
  <si>
    <t>Banker Draw Result On Player Hit</t>
  </si>
  <si>
    <t>Banker Point</t>
  </si>
  <si>
    <t>BANKER</t>
  </si>
  <si>
    <t>PLAYER</t>
  </si>
  <si>
    <t>Player Draw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</si>
</sst>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_(* #,##0.0000_);_(* \(#,##0.0000\);_(* &quot;-&quot;??_);_(@_)"/>
    <numFmt numFmtId="167" formatCode="0.0000%"/>
    <numFmt numFmtId="168" formatCode="0.000%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9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4" xfId="0" applyBorder="1"/>
    <xf numFmtId="0" fontId="0" fillId="0" borderId="15" xfId="0" applyBorder="1"/>
    <xf numFmtId="0" fontId="0" fillId="0" borderId="3" xfId="0" applyBorder="1"/>
    <xf numFmtId="0" fontId="3" fillId="0" borderId="0" xfId="18"/>
    <xf numFmtId="0" fontId="0" fillId="0" borderId="20" xfId="0" applyBorder="1"/>
    <xf numFmtId="0" fontId="3" fillId="0" borderId="18" xfId="18" applyBorder="1"/>
    <xf numFmtId="0" fontId="8" fillId="0" borderId="30" xfId="18" applyFont="1" applyBorder="1"/>
    <xf numFmtId="0" fontId="3" fillId="0" borderId="27" xfId="18" applyBorder="1"/>
    <xf numFmtId="0" fontId="3" fillId="0" borderId="3" xfId="18" applyBorder="1"/>
    <xf numFmtId="10" fontId="3" fillId="0" borderId="0" xfId="18" applyNumberFormat="1"/>
    <xf numFmtId="0" fontId="3" fillId="0" borderId="26" xfId="18" applyBorder="1"/>
    <xf numFmtId="0" fontId="0" fillId="0" borderId="14" xfId="0" applyBorder="1"/>
    <xf numFmtId="0" fontId="0" fillId="0" borderId="21" xfId="0" applyBorder="1"/>
    <xf numFmtId="0" fontId="0" fillId="0" borderId="25" xfId="0" applyBorder="1"/>
    <xf numFmtId="0" fontId="0" fillId="0" borderId="7" xfId="0" applyBorder="1"/>
    <xf numFmtId="0" fontId="0" fillId="0" borderId="23" xfId="0" applyBorder="1"/>
    <xf numFmtId="0" fontId="0" fillId="0" borderId="38" xfId="0" applyBorder="1"/>
    <xf numFmtId="0" fontId="8" fillId="0" borderId="39" xfId="18" applyFont="1" applyBorder="1"/>
    <xf numFmtId="0" fontId="0" fillId="0" borderId="36" xfId="0" applyBorder="1"/>
    <xf numFmtId="0" fontId="0" fillId="0" borderId="28" xfId="0" applyBorder="1"/>
    <xf numFmtId="0" fontId="0" fillId="0" borderId="32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42" xfId="0" applyBorder="1"/>
    <xf numFmtId="0" fontId="0" fillId="0" borderId="43" xfId="0" applyBorder="1"/>
    <xf numFmtId="0" fontId="0" fillId="0" borderId="11" xfId="0" applyBorder="1"/>
    <xf numFmtId="0" fontId="0" fillId="0" borderId="40" xfId="0" applyBorder="1"/>
    <xf numFmtId="0" fontId="0" fillId="3" borderId="0" xfId="0" applyFill="1" applyAlignment="1" applyProtection="1">
      <alignment horizontal="left"/>
      <protection locked="0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9" xfId="0" applyBorder="1"/>
    <xf numFmtId="0" fontId="0" fillId="0" borderId="37" xfId="0" applyBorder="1"/>
    <xf numFmtId="0" fontId="0" fillId="0" borderId="45" xfId="0" applyBorder="1"/>
    <xf numFmtId="0" fontId="0" fillId="0" borderId="46" xfId="0" applyBorder="1"/>
    <xf numFmtId="0" fontId="0" fillId="0" borderId="3" xfId="0" applyBorder="1" applyAlignment="1">
      <alignment horizontal="center"/>
    </xf>
    <xf numFmtId="0" fontId="3" fillId="0" borderId="35" xfId="18" applyBorder="1"/>
    <xf numFmtId="10" fontId="3" fillId="0" borderId="24" xfId="1" applyNumberFormat="1" applyFont="1" applyBorder="1"/>
    <xf numFmtId="10" fontId="3" fillId="0" borderId="33" xfId="1" applyNumberFormat="1" applyFont="1" applyBorder="1"/>
    <xf numFmtId="10" fontId="3" fillId="0" borderId="22" xfId="1" applyNumberFormat="1" applyFont="1" applyBorder="1"/>
    <xf numFmtId="10" fontId="3" fillId="0" borderId="34" xfId="1" applyNumberFormat="1" applyFont="1" applyBorder="1"/>
    <xf numFmtId="164" fontId="3" fillId="0" borderId="14" xfId="18" applyNumberFormat="1" applyBorder="1"/>
    <xf numFmtId="164" fontId="3" fillId="0" borderId="15" xfId="18" applyNumberFormat="1" applyBorder="1"/>
    <xf numFmtId="0" fontId="8" fillId="0" borderId="3" xfId="18" applyFont="1" applyBorder="1"/>
    <xf numFmtId="2" fontId="3" fillId="0" borderId="27" xfId="18" applyNumberFormat="1" applyBorder="1"/>
    <xf numFmtId="2" fontId="3" fillId="0" borderId="3" xfId="18" applyNumberFormat="1" applyBorder="1"/>
    <xf numFmtId="0" fontId="0" fillId="0" borderId="24" xfId="0" applyBorder="1"/>
    <xf numFmtId="0" fontId="0" fillId="0" borderId="17" xfId="0" applyBorder="1"/>
    <xf numFmtId="0" fontId="0" fillId="0" borderId="44" xfId="0" applyBorder="1"/>
    <xf numFmtId="0" fontId="0" fillId="0" borderId="48" xfId="0" applyBorder="1"/>
    <xf numFmtId="0" fontId="0" fillId="0" borderId="41" xfId="0" applyBorder="1"/>
    <xf numFmtId="0" fontId="0" fillId="0" borderId="49" xfId="0" applyBorder="1"/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1" xfId="0" applyFont="1" applyFill="1" applyBorder="1"/>
    <xf numFmtId="165" fontId="0" fillId="0" borderId="1" xfId="24" applyNumberFormat="1" applyFont="1" applyBorder="1"/>
    <xf numFmtId="0" fontId="0" fillId="0" borderId="1" xfId="24" applyNumberFormat="1" applyFont="1" applyBorder="1"/>
    <xf numFmtId="0" fontId="7" fillId="2" borderId="1" xfId="0" applyFont="1" applyFill="1" applyBorder="1" applyAlignment="1">
      <alignment horizontal="right"/>
    </xf>
    <xf numFmtId="0" fontId="0" fillId="0" borderId="34" xfId="0" applyBorder="1"/>
    <xf numFmtId="0" fontId="0" fillId="0" borderId="53" xfId="0" applyBorder="1"/>
    <xf numFmtId="166" fontId="0" fillId="0" borderId="0" xfId="24" applyNumberFormat="1" applyFont="1"/>
    <xf numFmtId="166" fontId="0" fillId="0" borderId="39" xfId="24" applyNumberFormat="1" applyFont="1" applyBorder="1" applyAlignment="1">
      <alignment horizontal="center"/>
    </xf>
    <xf numFmtId="166" fontId="0" fillId="0" borderId="32" xfId="24" applyNumberFormat="1" applyFont="1" applyBorder="1" applyAlignment="1">
      <alignment horizontal="center"/>
    </xf>
    <xf numFmtId="166" fontId="0" fillId="0" borderId="30" xfId="24" applyNumberFormat="1" applyFont="1" applyBorder="1" applyAlignment="1">
      <alignment horizontal="center"/>
    </xf>
    <xf numFmtId="166" fontId="0" fillId="0" borderId="18" xfId="24" applyNumberFormat="1" applyFont="1" applyBorder="1"/>
    <xf numFmtId="166" fontId="0" fillId="0" borderId="14" xfId="24" applyNumberFormat="1" applyFont="1" applyBorder="1"/>
    <xf numFmtId="166" fontId="0" fillId="0" borderId="21" xfId="24" applyNumberFormat="1" applyFont="1" applyBorder="1"/>
    <xf numFmtId="166" fontId="0" fillId="0" borderId="36" xfId="24" applyNumberFormat="1" applyFont="1" applyBorder="1"/>
    <xf numFmtId="166" fontId="0" fillId="0" borderId="23" xfId="24" applyNumberFormat="1" applyFont="1" applyBorder="1"/>
    <xf numFmtId="166" fontId="0" fillId="0" borderId="38" xfId="24" applyNumberFormat="1" applyFont="1" applyBorder="1"/>
    <xf numFmtId="166" fontId="0" fillId="0" borderId="20" xfId="24" applyNumberFormat="1" applyFont="1" applyBorder="1"/>
    <xf numFmtId="166" fontId="0" fillId="0" borderId="10" xfId="24" applyNumberFormat="1" applyFont="1" applyBorder="1"/>
    <xf numFmtId="166" fontId="0" fillId="0" borderId="13" xfId="24" applyNumberFormat="1" applyFont="1" applyBorder="1"/>
    <xf numFmtId="0" fontId="8" fillId="0" borderId="34" xfId="18" applyFont="1" applyBorder="1"/>
    <xf numFmtId="10" fontId="3" fillId="0" borderId="54" xfId="1" applyNumberFormat="1" applyFont="1" applyBorder="1"/>
    <xf numFmtId="10" fontId="3" fillId="0" borderId="17" xfId="1" applyNumberFormat="1" applyFont="1" applyBorder="1"/>
    <xf numFmtId="10" fontId="3" fillId="0" borderId="34" xfId="18" applyNumberFormat="1" applyBorder="1"/>
    <xf numFmtId="0" fontId="3" fillId="0" borderId="14" xfId="18" applyBorder="1"/>
    <xf numFmtId="0" fontId="3" fillId="0" borderId="10" xfId="18" applyBorder="1"/>
    <xf numFmtId="0" fontId="3" fillId="0" borderId="15" xfId="18" applyBorder="1"/>
    <xf numFmtId="0" fontId="3" fillId="0" borderId="9" xfId="18" applyBorder="1"/>
    <xf numFmtId="0" fontId="8" fillId="0" borderId="3" xfId="18" applyFont="1" applyBorder="1" applyAlignment="1">
      <alignment horizontal="center"/>
    </xf>
    <xf numFmtId="0" fontId="8" fillId="0" borderId="5" xfId="18" applyFont="1" applyBorder="1" applyAlignment="1">
      <alignment horizontal="center"/>
    </xf>
    <xf numFmtId="0" fontId="3" fillId="0" borderId="16" xfId="18" applyBorder="1"/>
    <xf numFmtId="0" fontId="3" fillId="0" borderId="5" xfId="18" applyBorder="1"/>
    <xf numFmtId="0" fontId="1" fillId="0" borderId="2" xfId="27" applyBorder="1"/>
    <xf numFmtId="0" fontId="1" fillId="0" borderId="55" xfId="27" applyBorder="1" applyAlignment="1">
      <alignment horizontal="center" vertical="center"/>
    </xf>
    <xf numFmtId="0" fontId="1" fillId="0" borderId="4" xfId="27" applyBorder="1"/>
    <xf numFmtId="0" fontId="1" fillId="0" borderId="5" xfId="27" applyBorder="1"/>
    <xf numFmtId="0" fontId="1" fillId="0" borderId="0" xfId="27"/>
    <xf numFmtId="0" fontId="8" fillId="0" borderId="56" xfId="27" applyFont="1" applyBorder="1"/>
    <xf numFmtId="0" fontId="8" fillId="0" borderId="57" xfId="27" applyFont="1" applyBorder="1"/>
    <xf numFmtId="0" fontId="8" fillId="0" borderId="53" xfId="27" applyFont="1" applyBorder="1"/>
    <xf numFmtId="0" fontId="8" fillId="0" borderId="9" xfId="27" applyFont="1" applyBorder="1"/>
    <xf numFmtId="0" fontId="8" fillId="0" borderId="7" xfId="27" applyFont="1" applyBorder="1"/>
    <xf numFmtId="0" fontId="1" fillId="0" borderId="6" xfId="27" applyBorder="1"/>
    <xf numFmtId="0" fontId="1" fillId="0" borderId="1" xfId="27" applyBorder="1"/>
    <xf numFmtId="0" fontId="1" fillId="0" borderId="10" xfId="27" applyBorder="1"/>
    <xf numFmtId="0" fontId="8" fillId="0" borderId="8" xfId="27" applyFont="1" applyBorder="1"/>
    <xf numFmtId="0" fontId="1" fillId="0" borderId="11" xfId="27" applyBorder="1"/>
    <xf numFmtId="0" fontId="1" fillId="0" borderId="12" xfId="27" applyBorder="1"/>
    <xf numFmtId="0" fontId="1" fillId="0" borderId="13" xfId="27" applyBorder="1"/>
    <xf numFmtId="0" fontId="8" fillId="0" borderId="0" xfId="27" applyFont="1"/>
    <xf numFmtId="0" fontId="1" fillId="0" borderId="0" xfId="27" applyAlignment="1">
      <alignment horizontal="center" vertical="center"/>
    </xf>
    <xf numFmtId="0" fontId="8" fillId="0" borderId="2" xfId="27" applyFont="1" applyBorder="1"/>
    <xf numFmtId="0" fontId="8" fillId="0" borderId="55" xfId="27" applyFont="1" applyBorder="1"/>
    <xf numFmtId="0" fontId="8" fillId="0" borderId="4" xfId="27" applyFont="1" applyBorder="1"/>
    <xf numFmtId="0" fontId="8" fillId="0" borderId="5" xfId="27" applyFont="1" applyBorder="1"/>
    <xf numFmtId="0" fontId="1" fillId="0" borderId="57" xfId="27" applyBorder="1"/>
    <xf numFmtId="0" fontId="1" fillId="0" borderId="53" xfId="27" applyBorder="1"/>
    <xf numFmtId="0" fontId="1" fillId="0" borderId="9" xfId="27" applyBorder="1"/>
    <xf numFmtId="0" fontId="0" fillId="0" borderId="3" xfId="27" applyFont="1" applyBorder="1"/>
    <xf numFmtId="0" fontId="0" fillId="0" borderId="26" xfId="27" applyFont="1" applyBorder="1"/>
    <xf numFmtId="0" fontId="1" fillId="0" borderId="15" xfId="27" applyBorder="1"/>
    <xf numFmtId="167" fontId="0" fillId="0" borderId="58" xfId="28" applyNumberFormat="1" applyFont="1" applyBorder="1"/>
    <xf numFmtId="0" fontId="1" fillId="0" borderId="14" xfId="27" applyBorder="1"/>
    <xf numFmtId="167" fontId="0" fillId="0" borderId="50" xfId="28" applyNumberFormat="1" applyFont="1" applyBorder="1"/>
    <xf numFmtId="0" fontId="1" fillId="0" borderId="21" xfId="27" applyBorder="1"/>
    <xf numFmtId="167" fontId="0" fillId="0" borderId="59" xfId="28" applyNumberFormat="1" applyFont="1" applyBorder="1"/>
    <xf numFmtId="167" fontId="1" fillId="0" borderId="0" xfId="27" applyNumberFormat="1"/>
    <xf numFmtId="10" fontId="1" fillId="0" borderId="0" xfId="28" applyNumberFormat="1"/>
    <xf numFmtId="0" fontId="8" fillId="0" borderId="2" xfId="27" applyFont="1" applyBorder="1" applyAlignment="1">
      <alignment horizontal="center"/>
    </xf>
    <xf numFmtId="0" fontId="1" fillId="0" borderId="42" xfId="27" applyBorder="1" applyAlignment="1">
      <alignment horizontal="center"/>
    </xf>
    <xf numFmtId="0" fontId="1" fillId="0" borderId="31" xfId="27" applyBorder="1" applyAlignment="1">
      <alignment horizontal="center"/>
    </xf>
    <xf numFmtId="0" fontId="1" fillId="0" borderId="39" xfId="27" applyBorder="1" applyAlignment="1">
      <alignment horizontal="center"/>
    </xf>
    <xf numFmtId="0" fontId="8" fillId="0" borderId="36" xfId="27" applyFont="1" applyBorder="1" applyAlignment="1">
      <alignment horizontal="center"/>
    </xf>
    <xf numFmtId="0" fontId="1" fillId="0" borderId="18" xfId="27" applyBorder="1"/>
    <xf numFmtId="0" fontId="1" fillId="0" borderId="19" xfId="27" applyBorder="1"/>
    <xf numFmtId="0" fontId="1" fillId="0" borderId="24" xfId="27" applyBorder="1"/>
    <xf numFmtId="0" fontId="1" fillId="0" borderId="56" xfId="27" applyBorder="1"/>
    <xf numFmtId="0" fontId="8" fillId="0" borderId="23" xfId="27" applyFont="1" applyBorder="1" applyAlignment="1">
      <alignment horizontal="center"/>
    </xf>
    <xf numFmtId="0" fontId="1" fillId="0" borderId="17" xfId="27" applyBorder="1"/>
    <xf numFmtId="0" fontId="1" fillId="0" borderId="7" xfId="27" applyBorder="1"/>
    <xf numFmtId="0" fontId="8" fillId="0" borderId="60" xfId="27" applyFont="1" applyBorder="1" applyAlignment="1">
      <alignment horizontal="center"/>
    </xf>
    <xf numFmtId="0" fontId="1" fillId="0" borderId="27" xfId="27" applyBorder="1"/>
    <xf numFmtId="0" fontId="1" fillId="0" borderId="61" xfId="27" applyBorder="1"/>
    <xf numFmtId="0" fontId="1" fillId="0" borderId="33" xfId="27" applyBorder="1"/>
    <xf numFmtId="0" fontId="1" fillId="0" borderId="8" xfId="27" applyBorder="1"/>
    <xf numFmtId="0" fontId="1" fillId="0" borderId="55" xfId="27" applyBorder="1"/>
    <xf numFmtId="0" fontId="1" fillId="0" borderId="20" xfId="27" applyBorder="1"/>
    <xf numFmtId="0" fontId="1" fillId="0" borderId="49" xfId="27" applyBorder="1"/>
    <xf numFmtId="0" fontId="1" fillId="0" borderId="45" xfId="27" applyBorder="1"/>
    <xf numFmtId="0" fontId="1" fillId="0" borderId="46" xfId="27" applyBorder="1"/>
    <xf numFmtId="0" fontId="1" fillId="0" borderId="62" xfId="27" applyBorder="1"/>
    <xf numFmtId="0" fontId="1" fillId="0" borderId="63" xfId="27" applyBorder="1"/>
    <xf numFmtId="0" fontId="1" fillId="0" borderId="64" xfId="27" applyBorder="1"/>
    <xf numFmtId="0" fontId="1" fillId="0" borderId="42" xfId="27" applyBorder="1"/>
    <xf numFmtId="0" fontId="1" fillId="0" borderId="31" xfId="27" applyBorder="1"/>
    <xf numFmtId="0" fontId="1" fillId="0" borderId="32" xfId="27" applyBorder="1"/>
    <xf numFmtId="0" fontId="1" fillId="0" borderId="40" xfId="27" applyBorder="1"/>
    <xf numFmtId="0" fontId="1" fillId="0" borderId="36" xfId="27" applyBorder="1"/>
    <xf numFmtId="0" fontId="1" fillId="0" borderId="25" xfId="27" applyBorder="1"/>
    <xf numFmtId="0" fontId="1" fillId="0" borderId="23" xfId="27" applyBorder="1"/>
    <xf numFmtId="0" fontId="1" fillId="0" borderId="38" xfId="27" applyBorder="1"/>
    <xf numFmtId="0" fontId="1" fillId="0" borderId="44" xfId="27" applyBorder="1"/>
    <xf numFmtId="0" fontId="1" fillId="0" borderId="65" xfId="27" applyBorder="1"/>
    <xf numFmtId="0" fontId="1" fillId="0" borderId="66" xfId="27" applyBorder="1"/>
    <xf numFmtId="0" fontId="1" fillId="0" borderId="67" xfId="27" applyBorder="1"/>
    <xf numFmtId="10" fontId="0" fillId="0" borderId="62" xfId="28" applyNumberFormat="1" applyFont="1" applyBorder="1"/>
    <xf numFmtId="10" fontId="0" fillId="0" borderId="63" xfId="28" applyNumberFormat="1" applyFont="1" applyBorder="1"/>
    <xf numFmtId="10" fontId="0" fillId="0" borderId="66" xfId="28" applyNumberFormat="1" applyFont="1" applyBorder="1"/>
    <xf numFmtId="10" fontId="1" fillId="0" borderId="67" xfId="27" applyNumberFormat="1" applyBorder="1"/>
    <xf numFmtId="0" fontId="1" fillId="0" borderId="48" xfId="27" applyBorder="1"/>
    <xf numFmtId="0" fontId="1" fillId="0" borderId="60" xfId="27" applyBorder="1"/>
    <xf numFmtId="0" fontId="1" fillId="0" borderId="43" xfId="27" applyBorder="1"/>
    <xf numFmtId="0" fontId="1" fillId="0" borderId="37" xfId="27" applyBorder="1"/>
    <xf numFmtId="0" fontId="1" fillId="0" borderId="35" xfId="27" applyBorder="1"/>
    <xf numFmtId="0" fontId="1" fillId="0" borderId="68" xfId="27" applyBorder="1"/>
    <xf numFmtId="0" fontId="1" fillId="0" borderId="69" xfId="27" applyBorder="1"/>
    <xf numFmtId="0" fontId="8" fillId="0" borderId="70" xfId="27" applyFont="1" applyBorder="1"/>
    <xf numFmtId="0" fontId="8" fillId="0" borderId="30" xfId="27" applyFont="1" applyBorder="1"/>
    <xf numFmtId="0" fontId="8" fillId="0" borderId="31" xfId="27" applyFont="1" applyBorder="1"/>
    <xf numFmtId="0" fontId="8" fillId="0" borderId="32" xfId="27" applyFont="1" applyBorder="1"/>
    <xf numFmtId="0" fontId="8" fillId="0" borderId="48" xfId="27" applyFont="1" applyBorder="1"/>
    <xf numFmtId="10" fontId="0" fillId="0" borderId="9" xfId="28" applyNumberFormat="1" applyFont="1" applyBorder="1"/>
    <xf numFmtId="10" fontId="0" fillId="0" borderId="0" xfId="28" applyNumberFormat="1" applyFont="1"/>
    <xf numFmtId="0" fontId="8" fillId="0" borderId="23" xfId="27" applyFont="1" applyBorder="1"/>
    <xf numFmtId="10" fontId="0" fillId="0" borderId="10" xfId="28" applyNumberFormat="1" applyFont="1" applyBorder="1"/>
    <xf numFmtId="0" fontId="8" fillId="0" borderId="38" xfId="27" applyFont="1" applyBorder="1"/>
    <xf numFmtId="10" fontId="0" fillId="0" borderId="13" xfId="28" applyNumberFormat="1" applyFont="1" applyBorder="1"/>
    <xf numFmtId="10" fontId="1" fillId="0" borderId="0" xfId="27" applyNumberFormat="1"/>
    <xf numFmtId="168" fontId="0" fillId="0" borderId="0" xfId="28" applyNumberFormat="1" applyFont="1"/>
    <xf numFmtId="0" fontId="8" fillId="0" borderId="1" xfId="27" applyFont="1" applyBorder="1"/>
    <xf numFmtId="0" fontId="1" fillId="0" borderId="18" xfId="27" applyBorder="1" applyAlignment="1">
      <alignment horizontal="center" vertical="center"/>
    </xf>
    <xf numFmtId="0" fontId="1" fillId="0" borderId="14" xfId="27" applyBorder="1" applyAlignment="1">
      <alignment horizontal="center" vertical="center"/>
    </xf>
    <xf numFmtId="0" fontId="0" fillId="0" borderId="20" xfId="27" applyFont="1" applyBorder="1" applyAlignment="1">
      <alignment horizontal="center" vertical="center"/>
    </xf>
    <xf numFmtId="0" fontId="1" fillId="0" borderId="10" xfId="27" applyBorder="1" applyAlignment="1">
      <alignment horizontal="center" vertical="center"/>
    </xf>
    <xf numFmtId="0" fontId="1" fillId="0" borderId="21" xfId="27" applyBorder="1" applyAlignment="1">
      <alignment horizontal="center" vertical="center"/>
    </xf>
    <xf numFmtId="0" fontId="0" fillId="0" borderId="10" xfId="27" applyFont="1" applyBorder="1" applyAlignment="1">
      <alignment horizontal="center" vertical="center"/>
    </xf>
    <xf numFmtId="0" fontId="1" fillId="0" borderId="13" xfId="27" applyBorder="1" applyAlignment="1">
      <alignment horizontal="center" vertical="center"/>
    </xf>
    <xf numFmtId="0" fontId="3" fillId="0" borderId="28" xfId="18" applyBorder="1" applyAlignment="1">
      <alignment horizontal="center"/>
    </xf>
    <xf numFmtId="0" fontId="3" fillId="0" borderId="29" xfId="18" applyBorder="1" applyAlignment="1">
      <alignment horizontal="center"/>
    </xf>
    <xf numFmtId="0" fontId="3" fillId="0" borderId="18" xfId="18" applyBorder="1" applyAlignment="1">
      <alignment horizontal="left"/>
    </xf>
    <xf numFmtId="0" fontId="3" fillId="0" borderId="24" xfId="18" applyBorder="1" applyAlignment="1">
      <alignment horizontal="left"/>
    </xf>
    <xf numFmtId="0" fontId="3" fillId="0" borderId="27" xfId="18" applyBorder="1" applyAlignment="1">
      <alignment horizontal="left"/>
    </xf>
    <xf numFmtId="0" fontId="3" fillId="0" borderId="33" xfId="18" applyBorder="1" applyAlignment="1">
      <alignment horizontal="left"/>
    </xf>
    <xf numFmtId="0" fontId="3" fillId="0" borderId="3" xfId="18" applyBorder="1" applyAlignment="1">
      <alignment horizontal="center"/>
    </xf>
    <xf numFmtId="0" fontId="3" fillId="0" borderId="34" xfId="18" applyBorder="1" applyAlignment="1">
      <alignment horizontal="center"/>
    </xf>
    <xf numFmtId="0" fontId="3" fillId="0" borderId="41" xfId="18" applyBorder="1" applyAlignment="1">
      <alignment horizontal="left"/>
    </xf>
    <xf numFmtId="0" fontId="3" fillId="0" borderId="47" xfId="18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5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</cellXfs>
  <cellStyles count="29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Normal" xfId="0" builtinId="0"/>
    <cellStyle name="Normal 2" xfId="18" xr:uid="{00000000-0005-0000-0000-000016000000}"/>
    <cellStyle name="Normal 2 2" xfId="25" xr:uid="{2114DC48-7F21-4DBF-B999-9B102C5BA358}"/>
    <cellStyle name="Normal 2 3" xfId="27" xr:uid="{071A1F5F-379C-4472-9F11-FABD88C24799}"/>
    <cellStyle name="Percent" xfId="1" builtinId="5"/>
    <cellStyle name="Percent 2" xfId="19" xr:uid="{00000000-0005-0000-0000-000018000000}"/>
    <cellStyle name="Percent 2 2" xfId="26" xr:uid="{065C16DE-B6A9-4DB4-A7A3-D5219D252339}"/>
    <cellStyle name="Percent 2 3" xfId="28" xr:uid="{C3E713E2-86F1-4040-B96D-DEC324761249}"/>
  </cellStyles>
  <dxfs count="120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 Analysis'!$R$7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Analysis'!$R$8:$R$17</c:f>
              <c:numCache>
                <c:formatCode>_(* #,##0.0000_);_(* \(#,##0.0000\);_(* "-"??_);_(@_)</c:formatCode>
                <c:ptCount val="10"/>
                <c:pt idx="0">
                  <c:v>-6.252651986877189E-4</c:v>
                </c:pt>
                <c:pt idx="1">
                  <c:v>0.33249947275194258</c:v>
                </c:pt>
                <c:pt idx="2">
                  <c:v>0.49906171149000406</c:v>
                </c:pt>
                <c:pt idx="3">
                  <c:v>0.59899895054315222</c:v>
                </c:pt>
                <c:pt idx="4">
                  <c:v>0.66562368975396569</c:v>
                </c:pt>
                <c:pt idx="5">
                  <c:v>0.71321271476928771</c:v>
                </c:pt>
                <c:pt idx="6">
                  <c:v>0.74890441841255961</c:v>
                </c:pt>
                <c:pt idx="7">
                  <c:v>0.7766645744746008</c:v>
                </c:pt>
                <c:pt idx="8">
                  <c:v>0.79887264722991869</c:v>
                </c:pt>
                <c:pt idx="9">
                  <c:v>0.81704284121685178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'P Analysis'!$S$7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Analysis'!$S$8:$S$17</c:f>
              <c:numCache>
                <c:formatCode>General</c:formatCode>
                <c:ptCount val="10"/>
                <c:pt idx="0">
                  <c:v>0.49968736740065617</c:v>
                </c:pt>
                <c:pt idx="1">
                  <c:v>0.99958289595085237</c:v>
                </c:pt>
                <c:pt idx="2">
                  <c:v>1.499686585487825</c:v>
                </c:pt>
                <c:pt idx="3">
                  <c:v>1.9999984357837042</c:v>
                </c:pt>
                <c:pt idx="4">
                  <c:v>2.500518446545517</c:v>
                </c:pt>
                <c:pt idx="5">
                  <c:v>3.0012466174151826</c:v>
                </c:pt>
                <c:pt idx="6">
                  <c:v>3.5021829479695197</c:v>
                </c:pt>
                <c:pt idx="7">
                  <c:v>4.0033274377202392</c:v>
                </c:pt>
                <c:pt idx="8">
                  <c:v>4.5046800861139547</c:v>
                </c:pt>
                <c:pt idx="9">
                  <c:v>5.0062408925321682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'P Analysis'!$T$7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 Analysis'!$T$8:$T$17</c:f>
              <c:numCache>
                <c:formatCode>General</c:formatCode>
                <c:ptCount val="10"/>
                <c:pt idx="0">
                  <c:v>-0.50031263259934389</c:v>
                </c:pt>
                <c:pt idx="1">
                  <c:v>-1.0008336868229386</c:v>
                </c:pt>
                <c:pt idx="2">
                  <c:v>-1.501563162507817</c:v>
                </c:pt>
                <c:pt idx="3">
                  <c:v>-2.0025010594258239</c:v>
                </c:pt>
                <c:pt idx="4">
                  <c:v>-2.5036473772836199</c:v>
                </c:pt>
                <c:pt idx="5">
                  <c:v>-3.0050021157226761</c:v>
                </c:pt>
                <c:pt idx="6">
                  <c:v>-3.5065652743192812</c:v>
                </c:pt>
                <c:pt idx="7">
                  <c:v>-4.0083368525845362</c:v>
                </c:pt>
                <c:pt idx="8">
                  <c:v>-4.5103168499643607</c:v>
                </c:pt>
                <c:pt idx="9">
                  <c:v>-5.0125052658394846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'P Analysis'!$U$7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 Analysis'!$U$8:$U$17</c:f>
              <c:numCache>
                <c:formatCode>_(* #,##0.0000_);_(* \(#,##0.0000\);_(* "-"??_);_(@_)</c:formatCode>
                <c:ptCount val="10"/>
                <c:pt idx="0">
                  <c:v>-6.252651986877189E-4</c:v>
                </c:pt>
                <c:pt idx="1">
                  <c:v>-1.2507908720862382E-3</c:v>
                </c:pt>
                <c:pt idx="2">
                  <c:v>-1.8765770199919984E-3</c:v>
                </c:pt>
                <c:pt idx="3">
                  <c:v>-2.5026236421197279E-3</c:v>
                </c:pt>
                <c:pt idx="4">
                  <c:v>-3.1289307381028308E-3</c:v>
                </c:pt>
                <c:pt idx="5">
                  <c:v>-3.7554983074934434E-3</c:v>
                </c:pt>
                <c:pt idx="6">
                  <c:v>-4.382326349761545E-3</c:v>
                </c:pt>
                <c:pt idx="7">
                  <c:v>-5.0094148642969571E-3</c:v>
                </c:pt>
                <c:pt idx="8">
                  <c:v>-5.6367638504060125E-3</c:v>
                </c:pt>
                <c:pt idx="9">
                  <c:v>-6.2643733073164398E-3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55312"/>
        <c:axId val="-1280363280"/>
      </c:lineChart>
      <c:catAx>
        <c:axId val="201285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363280"/>
        <c:crosses val="autoZero"/>
        <c:auto val="1"/>
        <c:lblAlgn val="ctr"/>
        <c:lblOffset val="100"/>
        <c:noMultiLvlLbl val="0"/>
      </c:catAx>
      <c:valAx>
        <c:axId val="-12803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'1x5P'!$U$6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'1x5P'!$U$7:$U$16</c:f>
              <c:numCache>
                <c:formatCode>_(* #,##0.0000_);_(* \(#,##0.0000\);_(* "-"??_);_(@_)</c:formatCode>
                <c:ptCount val="10"/>
                <c:pt idx="0">
                  <c:v>-3.1289307381028308E-3</c:v>
                </c:pt>
                <c:pt idx="1">
                  <c:v>-7.3717337205043698E-3</c:v>
                </c:pt>
                <c:pt idx="2">
                  <c:v>-1.1950699821586364E-2</c:v>
                </c:pt>
                <c:pt idx="3">
                  <c:v>-1.6620929344305146E-2</c:v>
                </c:pt>
                <c:pt idx="4">
                  <c:v>-2.1314329029302526E-2</c:v>
                </c:pt>
                <c:pt idx="5">
                  <c:v>-2.6013357807573634E-2</c:v>
                </c:pt>
                <c:pt idx="6">
                  <c:v>-3.0713713118132313E-2</c:v>
                </c:pt>
                <c:pt idx="7">
                  <c:v>-3.5414374187144659E-2</c:v>
                </c:pt>
                <c:pt idx="8">
                  <c:v>-4.0115104558805514E-2</c:v>
                </c:pt>
                <c:pt idx="9">
                  <c:v>-4.4815850433288507E-2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71744"/>
        <c:axId val="-1224475920"/>
      </c:lineChart>
      <c:catAx>
        <c:axId val="-20284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475920"/>
        <c:crosses val="autoZero"/>
        <c:auto val="1"/>
        <c:lblAlgn val="ctr"/>
        <c:lblOffset val="100"/>
        <c:noMultiLvlLbl val="0"/>
      </c:catAx>
      <c:valAx>
        <c:axId val="-1224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'1x6P'!$U$6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'1x6P'!$U$7:$U$16</c:f>
              <c:numCache>
                <c:formatCode>_(* #,##0.0000_);_(* \(#,##0.0000\);_(* "-"??_);_(@_)</c:formatCode>
                <c:ptCount val="10"/>
                <c:pt idx="0">
                  <c:v>-3.7554983074935544E-3</c:v>
                </c:pt>
                <c:pt idx="1">
                  <c:v>-8.6508118949238932E-3</c:v>
                </c:pt>
                <c:pt idx="2">
                  <c:v>-1.3834094234345229E-2</c:v>
                </c:pt>
                <c:pt idx="3">
                  <c:v>-1.908248682691227E-2</c:v>
                </c:pt>
                <c:pt idx="4">
                  <c:v>-2.4344636727365088E-2</c:v>
                </c:pt>
                <c:pt idx="5">
                  <c:v>-2.9609569079929732E-2</c:v>
                </c:pt>
                <c:pt idx="6">
                  <c:v>-3.487504751623749E-2</c:v>
                </c:pt>
                <c:pt idx="7">
                  <c:v>-4.0140630810303946E-2</c:v>
                </c:pt>
                <c:pt idx="8">
                  <c:v>-4.5406233907947624E-2</c:v>
                </c:pt>
                <c:pt idx="9">
                  <c:v>-5.0671840697414594E-2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426064"/>
        <c:axId val="-2104091344"/>
      </c:lineChart>
      <c:catAx>
        <c:axId val="-20074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91344"/>
        <c:crosses val="autoZero"/>
        <c:auto val="1"/>
        <c:lblAlgn val="ctr"/>
        <c:lblOffset val="100"/>
        <c:noMultiLvlLbl val="0"/>
      </c:catAx>
      <c:valAx>
        <c:axId val="-2104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'1x7P'!$U$6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'1x7P'!$U$7:$U$16</c:f>
              <c:numCache>
                <c:formatCode>_(* #,##0.0000_);_(* \(#,##0.0000\);_(* "-"??_);_(@_)</c:formatCode>
                <c:ptCount val="10"/>
                <c:pt idx="0">
                  <c:v>-4.382326349761656E-3</c:v>
                </c:pt>
                <c:pt idx="1">
                  <c:v>-9.9231459835468216E-3</c:v>
                </c:pt>
                <c:pt idx="2">
                  <c:v>-1.5715444162667125E-2</c:v>
                </c:pt>
                <c:pt idx="3">
                  <c:v>-2.1556446176454469E-2</c:v>
                </c:pt>
                <c:pt idx="4">
                  <c:v>-2.740626154511705E-2</c:v>
                </c:pt>
                <c:pt idx="5">
                  <c:v>-3.3257604031675991E-2</c:v>
                </c:pt>
                <c:pt idx="6">
                  <c:v>-3.9109203361498923E-2</c:v>
                </c:pt>
                <c:pt idx="7">
                  <c:v>-4.4960844964270996E-2</c:v>
                </c:pt>
                <c:pt idx="8">
                  <c:v>-5.0812493411194093E-2</c:v>
                </c:pt>
                <c:pt idx="9">
                  <c:v>-5.6664142952007279E-2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864544"/>
        <c:axId val="-1224472336"/>
      </c:lineChart>
      <c:catAx>
        <c:axId val="-19198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472336"/>
        <c:crosses val="autoZero"/>
        <c:auto val="1"/>
        <c:lblAlgn val="ctr"/>
        <c:lblOffset val="100"/>
        <c:noMultiLvlLbl val="0"/>
      </c:catAx>
      <c:valAx>
        <c:axId val="-12244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8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'1x8P'!$U$6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'1x8P'!$U$7:$U$16</c:f>
              <c:numCache>
                <c:formatCode>_(* #,##0.0000_);_(* \(#,##0.0000\);_(* "-"??_);_(@_)</c:formatCode>
                <c:ptCount val="10"/>
                <c:pt idx="0">
                  <c:v>-5.0094148642968461E-3</c:v>
                </c:pt>
                <c:pt idx="1">
                  <c:v>-1.119146705658991E-2</c:v>
                </c:pt>
                <c:pt idx="2">
                  <c:v>-1.7596558460899581E-2</c:v>
                </c:pt>
                <c:pt idx="3">
                  <c:v>-2.4039425712770623E-2</c:v>
                </c:pt>
                <c:pt idx="4">
                  <c:v>-3.0488271468685935E-2</c:v>
                </c:pt>
                <c:pt idx="5">
                  <c:v>-3.6938023478590432E-2</c:v>
                </c:pt>
                <c:pt idx="6">
                  <c:v>-4.338790886143562E-2</c:v>
                </c:pt>
                <c:pt idx="7">
                  <c:v>-4.9837813455218538E-2</c:v>
                </c:pt>
                <c:pt idx="8">
                  <c:v>-5.6287720771298067E-2</c:v>
                </c:pt>
                <c:pt idx="9">
                  <c:v>-6.2737628468223838E-2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3773968"/>
        <c:axId val="2012290848"/>
      </c:lineChart>
      <c:catAx>
        <c:axId val="-11737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90848"/>
        <c:crosses val="autoZero"/>
        <c:auto val="1"/>
        <c:lblAlgn val="ctr"/>
        <c:lblOffset val="100"/>
        <c:noMultiLvlLbl val="0"/>
      </c:catAx>
      <c:valAx>
        <c:axId val="2012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7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'1x9P'!$U$6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'1x9P'!$U$7:$U$16</c:f>
              <c:numCache>
                <c:formatCode>_(* #,##0.0000_);_(* \(#,##0.0000\);_(* "-"??_);_(@_)</c:formatCode>
                <c:ptCount val="10"/>
                <c:pt idx="0">
                  <c:v>-5.6367638504061235E-3</c:v>
                </c:pt>
                <c:pt idx="1">
                  <c:v>-1.2457303455578494E-2</c:v>
                </c:pt>
                <c:pt idx="2">
                  <c:v>-1.9478158524447786E-2</c:v>
                </c:pt>
                <c:pt idx="3">
                  <c:v>-2.6529159560230942E-2</c:v>
                </c:pt>
                <c:pt idx="4">
                  <c:v>-3.3584400481208809E-2</c:v>
                </c:pt>
                <c:pt idx="5">
                  <c:v>-4.064021270159246E-2</c:v>
                </c:pt>
                <c:pt idx="6">
                  <c:v>-4.769609967141808E-2</c:v>
                </c:pt>
                <c:pt idx="7">
                  <c:v>-5.4751996214584042E-2</c:v>
                </c:pt>
                <c:pt idx="8">
                  <c:v>-6.1807893964056171E-2</c:v>
                </c:pt>
                <c:pt idx="9">
                  <c:v>-6.8863791863601143E-2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56432"/>
        <c:axId val="-1173426880"/>
      </c:lineChart>
      <c:catAx>
        <c:axId val="21369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426880"/>
        <c:crosses val="autoZero"/>
        <c:auto val="1"/>
        <c:lblAlgn val="ctr"/>
        <c:lblOffset val="100"/>
        <c:noMultiLvlLbl val="0"/>
      </c:catAx>
      <c:valAx>
        <c:axId val="-11734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'1x10P'!$U$6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'1x10P'!$U$7:$U$16</c:f>
              <c:numCache>
                <c:formatCode>_(* #,##0.0000_);_(* \(#,##0.0000\);_(* "-"??_);_(@_)</c:formatCode>
                <c:ptCount val="10"/>
                <c:pt idx="0">
                  <c:v>-0.10620044023544706</c:v>
                </c:pt>
                <c:pt idx="1">
                  <c:v>-0.23470401567979016</c:v>
                </c:pt>
                <c:pt idx="2">
                  <c:v>-0.36698166983226987</c:v>
                </c:pt>
                <c:pt idx="3">
                  <c:v>-0.49982729437388174</c:v>
                </c:pt>
                <c:pt idx="4">
                  <c:v>-0.6327528012178496</c:v>
                </c:pt>
                <c:pt idx="5">
                  <c:v>-0.76568907172870637</c:v>
                </c:pt>
                <c:pt idx="6">
                  <c:v>-0.89862675056956198</c:v>
                </c:pt>
                <c:pt idx="7">
                  <c:v>-1.0315646097786251</c:v>
                </c:pt>
                <c:pt idx="8">
                  <c:v>-1.1645024917153095</c:v>
                </c:pt>
                <c:pt idx="9">
                  <c:v>-1.2974403764794629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719856"/>
        <c:axId val="-2028061920"/>
      </c:lineChart>
      <c:catAx>
        <c:axId val="-19197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61920"/>
        <c:crosses val="autoZero"/>
        <c:auto val="1"/>
        <c:lblAlgn val="ctr"/>
        <c:lblOffset val="100"/>
        <c:noMultiLvlLbl val="0"/>
      </c:catAx>
      <c:valAx>
        <c:axId val="-2028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7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'1x2B'!$U$6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'1x2B'!$U$7:$U$16</c:f>
              <c:numCache>
                <c:formatCode>_(* #,##0.0000_);_(* \(#,##0.0000\);_(* "-"??_);_(@_)</c:formatCode>
                <c:ptCount val="10"/>
                <c:pt idx="0">
                  <c:v>-4.8770559541960301E-2</c:v>
                </c:pt>
                <c:pt idx="1">
                  <c:v>-0.13233615601451976</c:v>
                </c:pt>
                <c:pt idx="2">
                  <c:v>-0.2395289614366849</c:v>
                </c:pt>
                <c:pt idx="3">
                  <c:v>-0.36207513777376099</c:v>
                </c:pt>
                <c:pt idx="4">
                  <c:v>-0.49422859345511272</c:v>
                </c:pt>
                <c:pt idx="5">
                  <c:v>-0.6322069674570332</c:v>
                </c:pt>
                <c:pt idx="6">
                  <c:v>-0.77362650875593664</c:v>
                </c:pt>
                <c:pt idx="7">
                  <c:v>-0.91703637833018581</c:v>
                </c:pt>
                <c:pt idx="8">
                  <c:v>-1.0615777388765886</c:v>
                </c:pt>
                <c:pt idx="9">
                  <c:v>-1.2067533363503102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5-6543-9857-0E5D98E4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14576"/>
        <c:axId val="-2091880272"/>
      </c:lineChart>
      <c:catAx>
        <c:axId val="-21043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80272"/>
        <c:crosses val="autoZero"/>
        <c:auto val="1"/>
        <c:lblAlgn val="ctr"/>
        <c:lblOffset val="100"/>
        <c:noMultiLvlLbl val="0"/>
      </c:catAx>
      <c:valAx>
        <c:axId val="-2091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'1x3B'!$U$6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'1x3B'!$U$7:$U$16</c:f>
              <c:numCache>
                <c:formatCode>_(* #,##0.0000_);_(* \(#,##0.0000\);_(* "-"??_);_(@_)</c:formatCode>
                <c:ptCount val="10"/>
                <c:pt idx="0">
                  <c:v>-7.3140579339997069E-2</c:v>
                </c:pt>
                <c:pt idx="1">
                  <c:v>-0.1855898828326199</c:v>
                </c:pt>
                <c:pt idx="2">
                  <c:v>-0.31708940345539882</c:v>
                </c:pt>
                <c:pt idx="3">
                  <c:v>-0.45711634895489128</c:v>
                </c:pt>
                <c:pt idx="4">
                  <c:v>-0.60074402161425611</c:v>
                </c:pt>
                <c:pt idx="5">
                  <c:v>-0.74582911297554544</c:v>
                </c:pt>
                <c:pt idx="6">
                  <c:v>-0.89148613587152181</c:v>
                </c:pt>
                <c:pt idx="7">
                  <c:v>-1.0373624813541518</c:v>
                </c:pt>
                <c:pt idx="8">
                  <c:v>-1.1833214610391116</c:v>
                </c:pt>
                <c:pt idx="9">
                  <c:v>-1.3293111469683561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5-6E4E-A85D-80532E7A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3916976"/>
        <c:axId val="-1889871840"/>
      </c:lineChart>
      <c:catAx>
        <c:axId val="-19139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871840"/>
        <c:crosses val="autoZero"/>
        <c:auto val="1"/>
        <c:lblAlgn val="ctr"/>
        <c:lblOffset val="100"/>
        <c:noMultiLvlLbl val="0"/>
      </c:catAx>
      <c:valAx>
        <c:axId val="-18898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9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'1x4B'!$U$6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'1x4B'!$U$7:$U$16</c:f>
              <c:numCache>
                <c:formatCode>_(* #,##0.0000_);_(* \(#,##0.0000\);_(* "-"??_);_(@_)</c:formatCode>
                <c:ptCount val="10"/>
                <c:pt idx="0">
                  <c:v>-9.7500425836526405E-2</c:v>
                </c:pt>
                <c:pt idx="1">
                  <c:v>-0.23667898617945338</c:v>
                </c:pt>
                <c:pt idx="2">
                  <c:v>-0.39133878302851022</c:v>
                </c:pt>
                <c:pt idx="3">
                  <c:v>-0.55121758023789891</c:v>
                </c:pt>
                <c:pt idx="4">
                  <c:v>-0.71274519612816323</c:v>
                </c:pt>
                <c:pt idx="5">
                  <c:v>-0.87477128022537265</c:v>
                </c:pt>
                <c:pt idx="6">
                  <c:v>-1.0369434750261568</c:v>
                </c:pt>
                <c:pt idx="7">
                  <c:v>-1.1991575419130653</c:v>
                </c:pt>
                <c:pt idx="8">
                  <c:v>-1.3613834048500908</c:v>
                </c:pt>
                <c:pt idx="9">
                  <c:v>-1.5236125467337842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4-6F4F-BEF9-4251C148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0566960"/>
        <c:axId val="-2103909520"/>
      </c:lineChart>
      <c:catAx>
        <c:axId val="-12805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09520"/>
        <c:crosses val="autoZero"/>
        <c:auto val="1"/>
        <c:lblAlgn val="ctr"/>
        <c:lblOffset val="100"/>
        <c:noMultiLvlLbl val="0"/>
      </c:catAx>
      <c:valAx>
        <c:axId val="-21039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5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'1x5B'!$U$6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'1x5B'!$U$7:$U$16</c:f>
              <c:numCache>
                <c:formatCode>_(* #,##0.0000_);_(* \(#,##0.0000\);_(* "-"??_);_(@_)</c:formatCode>
                <c:ptCount val="10"/>
                <c:pt idx="0">
                  <c:v>-0.12185009904586641</c:v>
                </c:pt>
                <c:pt idx="1">
                  <c:v>-0.28679712505840571</c:v>
                </c:pt>
                <c:pt idx="2">
                  <c:v>-0.46465618340488957</c:v>
                </c:pt>
                <c:pt idx="3">
                  <c:v>-0.64599433488023805</c:v>
                </c:pt>
                <c:pt idx="4">
                  <c:v>-0.8282090910000296</c:v>
                </c:pt>
                <c:pt idx="5">
                  <c:v>-1.0106352069570699</c:v>
                </c:pt>
                <c:pt idx="6">
                  <c:v>-1.1931107560607788</c:v>
                </c:pt>
                <c:pt idx="7">
                  <c:v>-1.3755976135637626</c:v>
                </c:pt>
                <c:pt idx="8">
                  <c:v>-1.5580870149603991</c:v>
                </c:pt>
                <c:pt idx="9">
                  <c:v>-1.7405769811501202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4-0443-9875-9B7EB880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713584"/>
        <c:axId val="-2090944064"/>
      </c:lineChart>
      <c:catAx>
        <c:axId val="-20117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44064"/>
        <c:crosses val="autoZero"/>
        <c:auto val="1"/>
        <c:lblAlgn val="ctr"/>
        <c:lblOffset val="100"/>
        <c:noMultiLvlLbl val="0"/>
      </c:catAx>
      <c:valAx>
        <c:axId val="-20909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 Analysis'!$R$23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Analysis'!$R$24:$R$33</c:f>
              <c:numCache>
                <c:formatCode>_(* #,##0.0000_);_(* \(#,##0.0000\);_(* "-"??_);_(@_)</c:formatCode>
                <c:ptCount val="10"/>
                <c:pt idx="0">
                  <c:v>-0.33416684639781957</c:v>
                </c:pt>
                <c:pt idx="1">
                  <c:v>-1.2505299084725197E-3</c:v>
                </c:pt>
                <c:pt idx="2">
                  <c:v>0.19849905173596899</c:v>
                </c:pt>
                <c:pt idx="3">
                  <c:v>0.33166526595820217</c:v>
                </c:pt>
                <c:pt idx="4">
                  <c:v>0.42678384165371475</c:v>
                </c:pt>
                <c:pt idx="5">
                  <c:v>0.49812264327029177</c:v>
                </c:pt>
                <c:pt idx="6">
                  <c:v>0.55360826216784986</c:v>
                </c:pt>
                <c:pt idx="7">
                  <c:v>0.59799665316237127</c:v>
                </c:pt>
                <c:pt idx="8">
                  <c:v>0.63431433295496553</c:v>
                </c:pt>
                <c:pt idx="9">
                  <c:v>0.66457897934639965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'P Analysis'!$S$23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Analysis'!$S$24:$S$33</c:f>
              <c:numCache>
                <c:formatCode>General</c:formatCode>
                <c:ptCount val="10"/>
                <c:pt idx="0">
                  <c:v>0.99916631317706173</c:v>
                </c:pt>
                <c:pt idx="1">
                  <c:v>1.9987486881786967</c:v>
                </c:pt>
                <c:pt idx="2">
                  <c:v>2.9987471245494506</c:v>
                </c:pt>
                <c:pt idx="3">
                  <c:v>3.9991616217037427</c:v>
                </c:pt>
                <c:pt idx="4">
                  <c:v>4.9999921789258597</c:v>
                </c:pt>
                <c:pt idx="5">
                  <c:v>6.001238795369968</c:v>
                </c:pt>
                <c:pt idx="6">
                  <c:v>7.0029014700601016</c:v>
                </c:pt>
                <c:pt idx="7">
                  <c:v>8.0049802018901683</c:v>
                </c:pt>
                <c:pt idx="8">
                  <c:v>9.0074749896239634</c:v>
                </c:pt>
                <c:pt idx="9">
                  <c:v>10.010385831895141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'P Analysis'!$T$23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 Analysis'!$T$24:$T$33</c:f>
              <c:numCache>
                <c:formatCode>General</c:formatCode>
                <c:ptCount val="10"/>
                <c:pt idx="0">
                  <c:v>-1.000416582773791</c:v>
                </c:pt>
                <c:pt idx="1">
                  <c:v>-2.0012497479956419</c:v>
                </c:pt>
                <c:pt idx="2">
                  <c:v>-3.0024994952095283</c:v>
                </c:pt>
                <c:pt idx="3">
                  <c:v>-4.0041658238291369</c:v>
                </c:pt>
                <c:pt idx="4">
                  <c:v>-5.0062487331378582</c:v>
                </c:pt>
                <c:pt idx="5">
                  <c:v>-6.0087482222888013</c:v>
                </c:pt>
                <c:pt idx="6">
                  <c:v>-7.0116642903047781</c:v>
                </c:pt>
                <c:pt idx="7">
                  <c:v>-8.0149969360783135</c:v>
                </c:pt>
                <c:pt idx="8">
                  <c:v>-9.0187461583716537</c:v>
                </c:pt>
                <c:pt idx="9">
                  <c:v>-10.022911955816745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'P Analysis'!$U$23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 Analysis'!$U$24:$U$33</c:f>
              <c:numCache>
                <c:formatCode>_(* #,##0.0000_);_(* \(#,##0.0000\);_(* "-"??_);_(@_)</c:formatCode>
                <c:ptCount val="10"/>
                <c:pt idx="0">
                  <c:v>-1.2502695967292476E-3</c:v>
                </c:pt>
                <c:pt idx="1">
                  <c:v>-2.5010598169452614E-3</c:v>
                </c:pt>
                <c:pt idx="2">
                  <c:v>-3.7523706600777196E-3</c:v>
                </c:pt>
                <c:pt idx="3">
                  <c:v>-5.0042021253942082E-3</c:v>
                </c:pt>
                <c:pt idx="4">
                  <c:v>-6.2565542119985551E-3</c:v>
                </c:pt>
                <c:pt idx="5">
                  <c:v>-7.509426918833384E-3</c:v>
                </c:pt>
                <c:pt idx="6">
                  <c:v>-8.7628202446765613E-3</c:v>
                </c:pt>
                <c:pt idx="7">
                  <c:v>-1.0016734188145193E-2</c:v>
                </c:pt>
                <c:pt idx="8">
                  <c:v>-1.1271168747690297E-2</c:v>
                </c:pt>
                <c:pt idx="9">
                  <c:v>-1.2526123921604793E-2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0522560"/>
        <c:axId val="-1281282624"/>
      </c:lineChart>
      <c:catAx>
        <c:axId val="-12805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82624"/>
        <c:crosses val="autoZero"/>
        <c:auto val="1"/>
        <c:lblAlgn val="ctr"/>
        <c:lblOffset val="100"/>
        <c:noMultiLvlLbl val="0"/>
      </c:catAx>
      <c:valAx>
        <c:axId val="-12812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5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'1x6B'!$U$6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'1x6B'!$U$7:$U$16</c:f>
              <c:numCache>
                <c:formatCode>_(* #,##0.0000_);_(* \(#,##0.0000\);_(* "-"??_);_(@_)</c:formatCode>
                <c:ptCount val="10"/>
                <c:pt idx="0">
                  <c:v>-0.14618959898551775</c:v>
                </c:pt>
                <c:pt idx="1">
                  <c:v>-0.33640391197335595</c:v>
                </c:pt>
                <c:pt idx="2">
                  <c:v>-0.5376453884609641</c:v>
                </c:pt>
                <c:pt idx="3">
                  <c:v>-0.74135822241395033</c:v>
                </c:pt>
                <c:pt idx="4">
                  <c:v>-0.94558863920543013</c:v>
                </c:pt>
                <c:pt idx="5">
                  <c:v>-1.1499228188975104</c:v>
                </c:pt>
                <c:pt idx="6">
                  <c:v>-1.3542771845453414</c:v>
                </c:pt>
                <c:pt idx="7">
                  <c:v>-1.5586353923212894</c:v>
                </c:pt>
                <c:pt idx="8">
                  <c:v>-1.7629943193804913</c:v>
                </c:pt>
                <c:pt idx="9">
                  <c:v>-1.967353379358046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B-CF4F-97EB-94FDD7DB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85744"/>
        <c:axId val="-2104482720"/>
      </c:lineChart>
      <c:catAx>
        <c:axId val="-21044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82720"/>
        <c:crosses val="autoZero"/>
        <c:auto val="1"/>
        <c:lblAlgn val="ctr"/>
        <c:lblOffset val="100"/>
        <c:noMultiLvlLbl val="0"/>
      </c:catAx>
      <c:valAx>
        <c:axId val="-21044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'1x7B'!$U$6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'1x7B'!$U$7:$U$16</c:f>
              <c:numCache>
                <c:formatCode>_(* #,##0.0000_);_(* \(#,##0.0000\);_(* "-"??_);_(@_)</c:formatCode>
                <c:ptCount val="10"/>
                <c:pt idx="0">
                  <c:v>-0.17051892567616145</c:v>
                </c:pt>
                <c:pt idx="1">
                  <c:v>-0.38570754473274071</c:v>
                </c:pt>
                <c:pt idx="2">
                  <c:v>-0.61049701927814137</c:v>
                </c:pt>
                <c:pt idx="3">
                  <c:v>-0.83712721980596161</c:v>
                </c:pt>
                <c:pt idx="4">
                  <c:v>-1.0640871699001013</c:v>
                </c:pt>
                <c:pt idx="5">
                  <c:v>-1.2911036842520822</c:v>
                </c:pt>
                <c:pt idx="6">
                  <c:v>-1.5181296168916447</c:v>
                </c:pt>
                <c:pt idx="7">
                  <c:v>-1.7451570841686044</c:v>
                </c:pt>
                <c:pt idx="8">
                  <c:v>-1.9721847974289848</c:v>
                </c:pt>
                <c:pt idx="9">
                  <c:v>-2.1992125496122776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7-5D49-B50D-849F9950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0967472"/>
        <c:axId val="-1280964448"/>
      </c:lineChart>
      <c:catAx>
        <c:axId val="-12809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964448"/>
        <c:crosses val="autoZero"/>
        <c:auto val="1"/>
        <c:lblAlgn val="ctr"/>
        <c:lblOffset val="100"/>
        <c:noMultiLvlLbl val="0"/>
      </c:catAx>
      <c:valAx>
        <c:axId val="-12809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9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'1x8B'!$U$6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'1x8B'!$U$7:$U$16</c:f>
              <c:numCache>
                <c:formatCode>_(* #,##0.0000_);_(* \(#,##0.0000\);_(* "-"??_);_(@_)</c:formatCode>
                <c:ptCount val="10"/>
                <c:pt idx="0">
                  <c:v>-0.19483807914166196</c:v>
                </c:pt>
                <c:pt idx="1">
                  <c:v>-0.434814408434265</c:v>
                </c:pt>
                <c:pt idx="2">
                  <c:v>-0.68328041720309163</c:v>
                </c:pt>
                <c:pt idx="3">
                  <c:v>-0.93316807933063761</c:v>
                </c:pt>
                <c:pt idx="4">
                  <c:v>-1.1832781986280079</c:v>
                </c:pt>
                <c:pt idx="5">
                  <c:v>-1.4334216596935234</c:v>
                </c:pt>
                <c:pt idx="6">
                  <c:v>-1.6835699725131041</c:v>
                </c:pt>
                <c:pt idx="7">
                  <c:v>-1.9337189763309137</c:v>
                </c:pt>
                <c:pt idx="8">
                  <c:v>-2.1838680769685896</c:v>
                </c:pt>
                <c:pt idx="9">
                  <c:v>-2.4340171909993811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CB47-8635-C6FF46C0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41776"/>
        <c:axId val="-2103638752"/>
      </c:lineChart>
      <c:catAx>
        <c:axId val="-21036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38752"/>
        <c:crosses val="autoZero"/>
        <c:auto val="1"/>
        <c:lblAlgn val="ctr"/>
        <c:lblOffset val="100"/>
        <c:noMultiLvlLbl val="0"/>
      </c:catAx>
      <c:valAx>
        <c:axId val="-21036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'1x9B'!$U$6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'1x9B'!$U$7:$U$16</c:f>
              <c:numCache>
                <c:formatCode>_(* #,##0.0000_);_(* \(#,##0.0000\);_(* "-"??_);_(@_)</c:formatCode>
                <c:ptCount val="10"/>
                <c:pt idx="0">
                  <c:v>-0.21914705940906387</c:v>
                </c:pt>
                <c:pt idx="1">
                  <c:v>-0.48378401178507047</c:v>
                </c:pt>
                <c:pt idx="2">
                  <c:v>-0.7560230486581978</c:v>
                </c:pt>
                <c:pt idx="3">
                  <c:v>-1.0293918060846017</c:v>
                </c:pt>
                <c:pt idx="4">
                  <c:v>-1.3029174652901661</c:v>
                </c:pt>
                <c:pt idx="5">
                  <c:v>-1.5764640020853709</c:v>
                </c:pt>
                <c:pt idx="6">
                  <c:v>-1.850013236462893</c:v>
                </c:pt>
                <c:pt idx="7">
                  <c:v>-2.1235628120216856</c:v>
                </c:pt>
                <c:pt idx="8">
                  <c:v>-2.3971124300363007</c:v>
                </c:pt>
                <c:pt idx="9">
                  <c:v>-2.6706620532669616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8-3F49-8F75-55597058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0523952"/>
        <c:axId val="-1280490224"/>
      </c:lineChart>
      <c:catAx>
        <c:axId val="-1280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490224"/>
        <c:crosses val="autoZero"/>
        <c:auto val="1"/>
        <c:lblAlgn val="ctr"/>
        <c:lblOffset val="100"/>
        <c:noMultiLvlLbl val="0"/>
      </c:catAx>
      <c:valAx>
        <c:axId val="-12804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5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'1x10B'!$U$6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'1x10B'!$U$7:$U$16</c:f>
              <c:numCache>
                <c:formatCode>_(* #,##0.0000_);_(* \(#,##0.0000\);_(* "-"??_);_(@_)</c:formatCode>
                <c:ptCount val="10"/>
                <c:pt idx="0">
                  <c:v>-0.24344586650859679</c:v>
                </c:pt>
                <c:pt idx="1">
                  <c:v>-0.53265204969900659</c:v>
                </c:pt>
                <c:pt idx="2">
                  <c:v>-0.82873619945930899</c:v>
                </c:pt>
                <c:pt idx="3">
                  <c:v>-1.1257388842844933</c:v>
                </c:pt>
                <c:pt idx="4">
                  <c:v>-1.4228562334194641</c:v>
                </c:pt>
                <c:pt idx="5">
                  <c:v>-1.7199872990953819</c:v>
                </c:pt>
                <c:pt idx="6">
                  <c:v>-2.0171199583044466</c:v>
                </c:pt>
                <c:pt idx="7">
                  <c:v>-2.3142527987439383</c:v>
                </c:pt>
                <c:pt idx="8">
                  <c:v>-2.6113856594634162</c:v>
                </c:pt>
                <c:pt idx="9">
                  <c:v>-2.9085185224235421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8648-B874-B5385F29F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1087680"/>
        <c:axId val="-1281353200"/>
      </c:lineChart>
      <c:catAx>
        <c:axId val="-12810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353200"/>
        <c:crosses val="autoZero"/>
        <c:auto val="1"/>
        <c:lblAlgn val="ctr"/>
        <c:lblOffset val="100"/>
        <c:noMultiLvlLbl val="0"/>
      </c:catAx>
      <c:valAx>
        <c:axId val="-12813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0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'2x3B'!$U$6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'2x3B'!$U$7:$U$16</c:f>
              <c:numCache>
                <c:formatCode>_(* #,##0.0000_);_(* \(#,##0.0000\);_(* "-"??_);_(@_)</c:formatCode>
                <c:ptCount val="10"/>
                <c:pt idx="0">
                  <c:v>-0.14631160236361618</c:v>
                </c:pt>
                <c:pt idx="1">
                  <c:v>-0.41563519079447397</c:v>
                </c:pt>
                <c:pt idx="2">
                  <c:v>-0.78648936485710452</c:v>
                </c:pt>
                <c:pt idx="3">
                  <c:v>-1.2396638621304024</c:v>
                </c:pt>
                <c:pt idx="4">
                  <c:v>-1.7584649091629019</c:v>
                </c:pt>
                <c:pt idx="5">
                  <c:v>-2.3287655405358882</c:v>
                </c:pt>
                <c:pt idx="6">
                  <c:v>-2.9388972719134858</c:v>
                </c:pt>
                <c:pt idx="7">
                  <c:v>-3.5794308941893207</c:v>
                </c:pt>
                <c:pt idx="8">
                  <c:v>-4.2428943527708274</c:v>
                </c:pt>
                <c:pt idx="9">
                  <c:v>-4.923468349042226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B-8940-8394-2ECD6356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194784"/>
        <c:axId val="-1919608176"/>
      </c:lineChart>
      <c:catAx>
        <c:axId val="-20071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608176"/>
        <c:crosses val="autoZero"/>
        <c:auto val="1"/>
        <c:lblAlgn val="ctr"/>
        <c:lblOffset val="100"/>
        <c:noMultiLvlLbl val="0"/>
      </c:catAx>
      <c:valAx>
        <c:axId val="-19196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1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'2x4B'!$U$6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'2x4B'!$U$7:$U$16</c:f>
              <c:numCache>
                <c:formatCode>_(* #,##0.0000_);_(* \(#,##0.0000\);_(* "-"??_);_(@_)</c:formatCode>
                <c:ptCount val="10"/>
                <c:pt idx="0">
                  <c:v>-0.19504141784005169</c:v>
                </c:pt>
                <c:pt idx="1">
                  <c:v>-0.52906956508334391</c:v>
                </c:pt>
                <c:pt idx="2">
                  <c:v>-0.95734174100991565</c:v>
                </c:pt>
                <c:pt idx="3">
                  <c:v>-1.446757678223427</c:v>
                </c:pt>
                <c:pt idx="4">
                  <c:v>-1.9743680803827037</c:v>
                </c:pt>
                <c:pt idx="5">
                  <c:v>-2.5250940937644661</c:v>
                </c:pt>
                <c:pt idx="6">
                  <c:v>-3.0894507124087847</c:v>
                </c:pt>
                <c:pt idx="7">
                  <c:v>-3.6616762646344236</c:v>
                </c:pt>
                <c:pt idx="8">
                  <c:v>-4.2383667829262057</c:v>
                </c:pt>
                <c:pt idx="9">
                  <c:v>-4.8175552995567887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9-9543-B3FF-8C897920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27840"/>
        <c:axId val="2138999136"/>
      </c:lineChart>
      <c:catAx>
        <c:axId val="21382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99136"/>
        <c:crosses val="autoZero"/>
        <c:auto val="1"/>
        <c:lblAlgn val="ctr"/>
        <c:lblOffset val="100"/>
        <c:noMultiLvlLbl val="0"/>
      </c:catAx>
      <c:valAx>
        <c:axId val="21389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'2x5B'!$U$6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'2x5B'!$U$7:$U$16</c:f>
              <c:numCache>
                <c:formatCode>_(* #,##0.0000_);_(* \(#,##0.0000\);_(* "-"??_);_(@_)</c:formatCode>
                <c:ptCount val="10"/>
                <c:pt idx="0">
                  <c:v>-0.24375087404716744</c:v>
                </c:pt>
                <c:pt idx="1">
                  <c:v>-0.63703946628256847</c:v>
                </c:pt>
                <c:pt idx="2">
                  <c:v>-1.1150971528580513</c:v>
                </c:pt>
                <c:pt idx="3">
                  <c:v>-1.6381876136230658</c:v>
                </c:pt>
                <c:pt idx="4">
                  <c:v>-2.1840112163871712</c:v>
                </c:pt>
                <c:pt idx="5">
                  <c:v>-2.740869838608154</c:v>
                </c:pt>
                <c:pt idx="6">
                  <c:v>-3.3029272124529654</c:v>
                </c:pt>
                <c:pt idx="7">
                  <c:v>-3.8673781944346226</c:v>
                </c:pt>
                <c:pt idx="8">
                  <c:v>-4.4329117243627989</c:v>
                </c:pt>
                <c:pt idx="9">
                  <c:v>-4.9989279784157725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A-E949-AA73-F3BCDEEE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74912"/>
        <c:axId val="2136724544"/>
      </c:lineChart>
      <c:catAx>
        <c:axId val="2136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4544"/>
        <c:crosses val="autoZero"/>
        <c:auto val="1"/>
        <c:lblAlgn val="ctr"/>
        <c:lblOffset val="100"/>
        <c:noMultiLvlLbl val="0"/>
      </c:catAx>
      <c:valAx>
        <c:axId val="21367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'2x6B'!$U$6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'2x6B'!$U$7:$U$16</c:f>
              <c:numCache>
                <c:formatCode>_(* #,##0.0000_);_(* \(#,##0.0000\);_(* "-"??_);_(@_)</c:formatCode>
                <c:ptCount val="10"/>
                <c:pt idx="0">
                  <c:v>-0.29243997102635166</c:v>
                </c:pt>
                <c:pt idx="1">
                  <c:v>-0.74175072995914593</c:v>
                </c:pt>
                <c:pt idx="2">
                  <c:v>-1.2669161200065717</c:v>
                </c:pt>
                <c:pt idx="3">
                  <c:v>-1.8259542063181009</c:v>
                </c:pt>
                <c:pt idx="4">
                  <c:v>-2.3992594069188637</c:v>
                </c:pt>
                <c:pt idx="5">
                  <c:v>-2.9783247284942944</c:v>
                </c:pt>
                <c:pt idx="6">
                  <c:v>-3.5596447563857136</c:v>
                </c:pt>
                <c:pt idx="7">
                  <c:v>-4.1418272244235403</c:v>
                </c:pt>
                <c:pt idx="8">
                  <c:v>-4.7243338133822643</c:v>
                </c:pt>
                <c:pt idx="9">
                  <c:v>-5.3069605395322696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0-844E-8396-F0F7614F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62144"/>
        <c:axId val="-2028034096"/>
      </c:lineChart>
      <c:catAx>
        <c:axId val="21363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34096"/>
        <c:crosses val="autoZero"/>
        <c:auto val="1"/>
        <c:lblAlgn val="ctr"/>
        <c:lblOffset val="100"/>
        <c:noMultiLvlLbl val="0"/>
      </c:catAx>
      <c:valAx>
        <c:axId val="-20280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'2x7B'!$U$6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'2x7B'!$U$7:$U$16</c:f>
              <c:numCache>
                <c:formatCode>_(* #,##0.0000_);_(* \(#,##0.0000\);_(* "-"??_);_(@_)</c:formatCode>
                <c:ptCount val="10"/>
                <c:pt idx="0">
                  <c:v>-0.34110870882536215</c:v>
                </c:pt>
                <c:pt idx="1">
                  <c:v>-0.84440531260841367</c:v>
                </c:pt>
                <c:pt idx="2">
                  <c:v>-1.4158168134714459</c:v>
                </c:pt>
                <c:pt idx="3">
                  <c:v>-2.0133762509168935</c:v>
                </c:pt>
                <c:pt idx="4">
                  <c:v>-2.6203642316946421</c:v>
                </c:pt>
                <c:pt idx="5">
                  <c:v>-3.2306069485159523</c:v>
                </c:pt>
                <c:pt idx="6">
                  <c:v>-3.841938844371946</c:v>
                </c:pt>
                <c:pt idx="7">
                  <c:v>-4.4536269992921138</c:v>
                </c:pt>
                <c:pt idx="8">
                  <c:v>-5.0654296788731772</c:v>
                </c:pt>
                <c:pt idx="9">
                  <c:v>-5.6772686777186046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2-A14A-89CD-87AE0E8D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567248"/>
        <c:axId val="-2028056160"/>
      </c:lineChart>
      <c:catAx>
        <c:axId val="-20075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56160"/>
        <c:crosses val="autoZero"/>
        <c:auto val="1"/>
        <c:lblAlgn val="ctr"/>
        <c:lblOffset val="100"/>
        <c:noMultiLvlLbl val="0"/>
      </c:catAx>
      <c:valAx>
        <c:axId val="-20280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5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 Analysis'!$R$23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Analysis'!$R$24:$R$33</c:f>
              <c:numCache>
                <c:formatCode>_(* #,##0.0000_);_(* \(#,##0.0000\);_(* "-"??_);_(@_)</c:formatCode>
                <c:ptCount val="10"/>
                <c:pt idx="0">
                  <c:v>-0.33416684639781957</c:v>
                </c:pt>
                <c:pt idx="1">
                  <c:v>-1.2505299084725197E-3</c:v>
                </c:pt>
                <c:pt idx="2">
                  <c:v>0.19849905173596899</c:v>
                </c:pt>
                <c:pt idx="3">
                  <c:v>0.33166526595820217</c:v>
                </c:pt>
                <c:pt idx="4">
                  <c:v>0.42678384165371475</c:v>
                </c:pt>
                <c:pt idx="5">
                  <c:v>0.49812264327029177</c:v>
                </c:pt>
                <c:pt idx="6">
                  <c:v>0.55360826216784986</c:v>
                </c:pt>
                <c:pt idx="7">
                  <c:v>0.59799665316237127</c:v>
                </c:pt>
                <c:pt idx="8">
                  <c:v>0.63431433295496553</c:v>
                </c:pt>
                <c:pt idx="9">
                  <c:v>0.66457897934639965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'P Analysis'!$S$23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Analysis'!$S$24:$S$33</c:f>
              <c:numCache>
                <c:formatCode>General</c:formatCode>
                <c:ptCount val="10"/>
                <c:pt idx="0">
                  <c:v>0.99916631317706173</c:v>
                </c:pt>
                <c:pt idx="1">
                  <c:v>1.9987486881786967</c:v>
                </c:pt>
                <c:pt idx="2">
                  <c:v>2.9987471245494506</c:v>
                </c:pt>
                <c:pt idx="3">
                  <c:v>3.9991616217037427</c:v>
                </c:pt>
                <c:pt idx="4">
                  <c:v>4.9999921789258597</c:v>
                </c:pt>
                <c:pt idx="5">
                  <c:v>6.001238795369968</c:v>
                </c:pt>
                <c:pt idx="6">
                  <c:v>7.0029014700601016</c:v>
                </c:pt>
                <c:pt idx="7">
                  <c:v>8.0049802018901683</c:v>
                </c:pt>
                <c:pt idx="8">
                  <c:v>9.0074749896239634</c:v>
                </c:pt>
                <c:pt idx="9">
                  <c:v>10.010385831895141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'P Analysis'!$T$23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 Analysis'!$T$24:$T$33</c:f>
              <c:numCache>
                <c:formatCode>General</c:formatCode>
                <c:ptCount val="10"/>
                <c:pt idx="0">
                  <c:v>-1.000416582773791</c:v>
                </c:pt>
                <c:pt idx="1">
                  <c:v>-2.0012497479956419</c:v>
                </c:pt>
                <c:pt idx="2">
                  <c:v>-3.0024994952095283</c:v>
                </c:pt>
                <c:pt idx="3">
                  <c:v>-4.0041658238291369</c:v>
                </c:pt>
                <c:pt idx="4">
                  <c:v>-5.0062487331378582</c:v>
                </c:pt>
                <c:pt idx="5">
                  <c:v>-6.0087482222888013</c:v>
                </c:pt>
                <c:pt idx="6">
                  <c:v>-7.0116642903047781</c:v>
                </c:pt>
                <c:pt idx="7">
                  <c:v>-8.0149969360783135</c:v>
                </c:pt>
                <c:pt idx="8">
                  <c:v>-9.0187461583716537</c:v>
                </c:pt>
                <c:pt idx="9">
                  <c:v>-10.022911955816745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'P Analysis'!$U$23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 Analysis'!$U$24:$U$33</c:f>
              <c:numCache>
                <c:formatCode>_(* #,##0.0000_);_(* \(#,##0.0000\);_(* "-"??_);_(@_)</c:formatCode>
                <c:ptCount val="10"/>
                <c:pt idx="0">
                  <c:v>-1.2502695967292476E-3</c:v>
                </c:pt>
                <c:pt idx="1">
                  <c:v>-2.5010598169452614E-3</c:v>
                </c:pt>
                <c:pt idx="2">
                  <c:v>-3.7523706600777196E-3</c:v>
                </c:pt>
                <c:pt idx="3">
                  <c:v>-5.0042021253942082E-3</c:v>
                </c:pt>
                <c:pt idx="4">
                  <c:v>-6.2565542119985551E-3</c:v>
                </c:pt>
                <c:pt idx="5">
                  <c:v>-7.509426918833384E-3</c:v>
                </c:pt>
                <c:pt idx="6">
                  <c:v>-8.7628202446765613E-3</c:v>
                </c:pt>
                <c:pt idx="7">
                  <c:v>-1.0016734188145193E-2</c:v>
                </c:pt>
                <c:pt idx="8">
                  <c:v>-1.1271168747690297E-2</c:v>
                </c:pt>
                <c:pt idx="9">
                  <c:v>-1.2526123921604793E-2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4486336"/>
        <c:axId val="-2028670272"/>
      </c:lineChart>
      <c:catAx>
        <c:axId val="-122448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670272"/>
        <c:crosses val="autoZero"/>
        <c:auto val="1"/>
        <c:lblAlgn val="ctr"/>
        <c:lblOffset val="100"/>
        <c:noMultiLvlLbl val="0"/>
      </c:catAx>
      <c:valAx>
        <c:axId val="-20286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4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'2x8B'!$U$6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'2x8B'!$U$7:$U$16</c:f>
              <c:numCache>
                <c:formatCode>_(* #,##0.0000_);_(* \(#,##0.0000\);_(* "-"??_);_(@_)</c:formatCode>
                <c:ptCount val="10"/>
                <c:pt idx="0">
                  <c:v>-0.38975708749832449</c:v>
                </c:pt>
                <c:pt idx="1">
                  <c:v>-0.94569188681563698</c:v>
                </c:pt>
                <c:pt idx="2">
                  <c:v>-1.5631702581788609</c:v>
                </c:pt>
                <c:pt idx="3">
                  <c:v>-2.2013314879641013</c:v>
                </c:pt>
                <c:pt idx="4">
                  <c:v>-2.8460063476612714</c:v>
                </c:pt>
                <c:pt idx="5">
                  <c:v>-3.4926441714583905</c:v>
                </c:pt>
                <c:pt idx="6">
                  <c:v>-4.1398555619627952</c:v>
                </c:pt>
                <c:pt idx="7">
                  <c:v>-4.7872308061870488</c:v>
                </c:pt>
                <c:pt idx="8">
                  <c:v>-5.4346520655181134</c:v>
                </c:pt>
                <c:pt idx="9">
                  <c:v>-6.0820860754911461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4-C240-A9DF-14A5E8E0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4029984"/>
        <c:axId val="2138933152"/>
      </c:lineChart>
      <c:catAx>
        <c:axId val="-19340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33152"/>
        <c:crosses val="autoZero"/>
        <c:auto val="1"/>
        <c:lblAlgn val="ctr"/>
        <c:lblOffset val="100"/>
        <c:noMultiLvlLbl val="0"/>
      </c:catAx>
      <c:valAx>
        <c:axId val="21389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'2x9B'!$U$6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'2x9B'!$U$7:$U$16</c:f>
              <c:numCache>
                <c:formatCode>_(* #,##0.0000_);_(* \(#,##0.0000\);_(* "-"??_);_(@_)</c:formatCode>
                <c:ptCount val="10"/>
                <c:pt idx="0">
                  <c:v>-0.43838510710573075</c:v>
                </c:pt>
                <c:pt idx="1">
                  <c:v>-1.0460258608111896</c:v>
                </c:pt>
                <c:pt idx="2">
                  <c:v>-1.7096469937841219</c:v>
                </c:pt>
                <c:pt idx="3">
                  <c:v>-2.389981779955102</c:v>
                </c:pt>
                <c:pt idx="4">
                  <c:v>-3.0749864028215148</c:v>
                </c:pt>
                <c:pt idx="5">
                  <c:v>-3.761239495210746</c:v>
                </c:pt>
                <c:pt idx="6">
                  <c:v>-4.4478162825021688</c:v>
                </c:pt>
                <c:pt idx="7">
                  <c:v>-5.1344751423639252</c:v>
                </c:pt>
                <c:pt idx="8">
                  <c:v>-5.8211544626076046</c:v>
                </c:pt>
                <c:pt idx="9">
                  <c:v>-6.5078388164391479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5-B641-A56D-8AC10E1B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0663344"/>
        <c:axId val="-1280660320"/>
      </c:lineChart>
      <c:catAx>
        <c:axId val="-12806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660320"/>
        <c:crosses val="autoZero"/>
        <c:auto val="1"/>
        <c:lblAlgn val="ctr"/>
        <c:lblOffset val="100"/>
        <c:noMultiLvlLbl val="0"/>
      </c:catAx>
      <c:valAx>
        <c:axId val="-12806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6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'2x10B'!$U$6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'2x10B'!$U$7:$U$16</c:f>
              <c:numCache>
                <c:formatCode>_(* #,##0.0000_);_(* \(#,##0.0000\);_(* "-"??_);_(@_)</c:formatCode>
                <c:ptCount val="10"/>
                <c:pt idx="0">
                  <c:v>-0.48699276771443856</c:v>
                </c:pt>
                <c:pt idx="1">
                  <c:v>-1.1456696937522959</c:v>
                </c:pt>
                <c:pt idx="2">
                  <c:v>-1.8555964649595282</c:v>
                </c:pt>
                <c:pt idx="3">
                  <c:v>-2.5792802481811936</c:v>
                </c:pt>
                <c:pt idx="4">
                  <c:v>-3.3064171579318318</c:v>
                </c:pt>
                <c:pt idx="5">
                  <c:v>-4.0343835056191448</c:v>
                </c:pt>
                <c:pt idx="6">
                  <c:v>-4.7625431106186014</c:v>
                </c:pt>
                <c:pt idx="7">
                  <c:v>-5.4907467587261642</c:v>
                </c:pt>
                <c:pt idx="8">
                  <c:v>-6.2189602772853423</c:v>
                </c:pt>
                <c:pt idx="9">
                  <c:v>-6.9471759790277865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3-074E-A9BC-E7B99B449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0608656"/>
        <c:axId val="-1222945696"/>
      </c:lineChart>
      <c:catAx>
        <c:axId val="-12806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945696"/>
        <c:crosses val="autoZero"/>
        <c:auto val="1"/>
        <c:lblAlgn val="ctr"/>
        <c:lblOffset val="100"/>
        <c:noMultiLvlLbl val="0"/>
      </c:catAx>
      <c:valAx>
        <c:axId val="-12229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6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'3x4B'!$U$6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'3x4B'!$U$7:$U$16</c:f>
              <c:numCache>
                <c:formatCode>_(* #,##0.0000_);_(* \(#,##0.0000\);_(* "-"??_);_(@_)</c:formatCode>
                <c:ptCount val="10"/>
                <c:pt idx="0">
                  <c:v>-0.29262297594079456</c:v>
                </c:pt>
                <c:pt idx="1">
                  <c:v>-0.84570573761771772</c:v>
                </c:pt>
                <c:pt idx="2">
                  <c:v>-1.6284097152233485</c:v>
                </c:pt>
                <c:pt idx="3">
                  <c:v>-2.6116436410122867</c:v>
                </c:pt>
                <c:pt idx="4">
                  <c:v>-3.7683933143489439</c:v>
                </c:pt>
                <c:pt idx="5">
                  <c:v>-5.073949454993623</c:v>
                </c:pt>
                <c:pt idx="6">
                  <c:v>-6.5060336667996639</c:v>
                </c:pt>
                <c:pt idx="7">
                  <c:v>-8.0448301989973405</c:v>
                </c:pt>
                <c:pt idx="8">
                  <c:v>-9.6729367698668529</c:v>
                </c:pt>
                <c:pt idx="9">
                  <c:v>-11.375250945796994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1-1A47-BBC4-90443EFB5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94720"/>
        <c:axId val="-2093328272"/>
      </c:lineChart>
      <c:catAx>
        <c:axId val="-21387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28272"/>
        <c:crosses val="autoZero"/>
        <c:auto val="1"/>
        <c:lblAlgn val="ctr"/>
        <c:lblOffset val="100"/>
        <c:noMultiLvlLbl val="0"/>
      </c:catAx>
      <c:valAx>
        <c:axId val="-209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'3x5B'!$U$6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'3x5B'!$U$7:$U$16</c:f>
              <c:numCache>
                <c:formatCode>_(* #,##0.0000_);_(* \(#,##0.0000\);_(* "-"??_);_(@_)</c:formatCode>
                <c:ptCount val="10"/>
                <c:pt idx="0">
                  <c:v>-0.36570232490088017</c:v>
                </c:pt>
                <c:pt idx="1">
                  <c:v>-1.021661912734908</c:v>
                </c:pt>
                <c:pt idx="2">
                  <c:v>-1.9014667854187683</c:v>
                </c:pt>
                <c:pt idx="3">
                  <c:v>-2.9492962708791453</c:v>
                </c:pt>
                <c:pt idx="4">
                  <c:v>-4.1201636011592839</c:v>
                </c:pt>
                <c:pt idx="5">
                  <c:v>-5.3791457448332238</c:v>
                </c:pt>
                <c:pt idx="6">
                  <c:v>-6.7000059331357473</c:v>
                </c:pt>
                <c:pt idx="7">
                  <c:v>-8.0635824818424986</c:v>
                </c:pt>
                <c:pt idx="8">
                  <c:v>-9.4562145700201476</c:v>
                </c:pt>
                <c:pt idx="9">
                  <c:v>-10.868360323617885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B-4F47-9F9D-480124A6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2825360"/>
        <c:axId val="-1222822336"/>
      </c:lineChart>
      <c:catAx>
        <c:axId val="-12228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822336"/>
        <c:crosses val="autoZero"/>
        <c:auto val="1"/>
        <c:lblAlgn val="ctr"/>
        <c:lblOffset val="100"/>
        <c:noMultiLvlLbl val="0"/>
      </c:catAx>
      <c:valAx>
        <c:axId val="-12228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8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'3x6B'!$U$6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'3x6B'!$U$7:$U$16</c:f>
              <c:numCache>
                <c:formatCode>_(* #,##0.0000_);_(* \(#,##0.0000\);_(* "-"??_);_(@_)</c:formatCode>
                <c:ptCount val="10"/>
                <c:pt idx="0">
                  <c:v>-0.43875111597994554</c:v>
                </c:pt>
                <c:pt idx="1">
                  <c:v>-1.1897871269156437</c:v>
                </c:pt>
                <c:pt idx="2">
                  <c:v>-2.152277210221389</c:v>
                </c:pt>
                <c:pt idx="3">
                  <c:v>-3.2517357386630019</c:v>
                </c:pt>
                <c:pt idx="4">
                  <c:v>-4.4366064216525958</c:v>
                </c:pt>
                <c:pt idx="5">
                  <c:v>-5.6730759002458511</c:v>
                </c:pt>
                <c:pt idx="6">
                  <c:v>-6.9399152312417831</c:v>
                </c:pt>
                <c:pt idx="7">
                  <c:v>-8.2242540321240121</c:v>
                </c:pt>
                <c:pt idx="8">
                  <c:v>-9.5185034986250354</c:v>
                </c:pt>
                <c:pt idx="9">
                  <c:v>-10.818287105360358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4-7C47-A904-2C0E04BA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3936144"/>
        <c:axId val="-2134660432"/>
      </c:lineChart>
      <c:catAx>
        <c:axId val="-11739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660432"/>
        <c:crosses val="autoZero"/>
        <c:auto val="1"/>
        <c:lblAlgn val="ctr"/>
        <c:lblOffset val="100"/>
        <c:noMultiLvlLbl val="0"/>
      </c:catAx>
      <c:valAx>
        <c:axId val="-2134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9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'3x7B'!$U$6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'3x7B'!$U$7:$U$16</c:f>
              <c:numCache>
                <c:formatCode>_(* #,##0.0000_);_(* \(#,##0.0000\);_(* "-"??_);_(@_)</c:formatCode>
                <c:ptCount val="10"/>
                <c:pt idx="0">
                  <c:v>-0.51176934925923057</c:v>
                </c:pt>
                <c:pt idx="1">
                  <c:v>-1.3525112215676405</c:v>
                </c:pt>
                <c:pt idx="2">
                  <c:v>-2.3904266606294042</c:v>
                </c:pt>
                <c:pt idx="3">
                  <c:v>-3.539756576557779</c:v>
                </c:pt>
                <c:pt idx="4">
                  <c:v>-4.7491189058533845</c:v>
                </c:pt>
                <c:pt idx="5">
                  <c:v>-5.9896405219554314</c:v>
                </c:pt>
                <c:pt idx="6">
                  <c:v>-7.2458709433728465</c:v>
                </c:pt>
                <c:pt idx="7">
                  <c:v>-8.5098431646831134</c:v>
                </c:pt>
                <c:pt idx="8">
                  <c:v>-9.7775633050782975</c:v>
                </c:pt>
                <c:pt idx="9">
                  <c:v>-11.047072251085623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D-5A4B-A96A-E849FDB2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38960"/>
        <c:axId val="-1280351360"/>
      </c:lineChart>
      <c:catAx>
        <c:axId val="-20280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351360"/>
        <c:crosses val="autoZero"/>
        <c:auto val="1"/>
        <c:lblAlgn val="ctr"/>
        <c:lblOffset val="100"/>
        <c:noMultiLvlLbl val="0"/>
      </c:catAx>
      <c:valAx>
        <c:axId val="-12803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'3x8B'!$U$6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'3x8B'!$U$7:$U$16</c:f>
              <c:numCache>
                <c:formatCode>_(* #,##0.0000_);_(* \(#,##0.0000\);_(* "-"??_);_(@_)</c:formatCode>
                <c:ptCount val="10"/>
                <c:pt idx="0">
                  <c:v>-0.5847570248295284</c:v>
                </c:pt>
                <c:pt idx="1">
                  <c:v>-1.511421890018076</c:v>
                </c:pt>
                <c:pt idx="2">
                  <c:v>-2.6211403185019377</c:v>
                </c:pt>
                <c:pt idx="3">
                  <c:v>-3.8221826891067243</c:v>
                </c:pt>
                <c:pt idx="4">
                  <c:v>-5.0663869730440494</c:v>
                </c:pt>
                <c:pt idx="5">
                  <c:v>-6.3301788918671456</c:v>
                </c:pt>
                <c:pt idx="6">
                  <c:v>-7.6025934796410395</c:v>
                </c:pt>
                <c:pt idx="7">
                  <c:v>-8.8787172397717811</c:v>
                </c:pt>
                <c:pt idx="8">
                  <c:v>-10.156408380086299</c:v>
                </c:pt>
                <c:pt idx="9">
                  <c:v>-11.434752613610659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3-494D-ABC1-2EF0BE38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63136"/>
        <c:axId val="-1280772080"/>
      </c:lineChart>
      <c:catAx>
        <c:axId val="20974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772080"/>
        <c:crosses val="autoZero"/>
        <c:auto val="1"/>
        <c:lblAlgn val="ctr"/>
        <c:lblOffset val="100"/>
        <c:noMultiLvlLbl val="0"/>
      </c:catAx>
      <c:valAx>
        <c:axId val="-12807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'3x9B'!$U$6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'3x9B'!$U$7:$U$16</c:f>
              <c:numCache>
                <c:formatCode>_(* #,##0.0000_);_(* \(#,##0.0000\);_(* "-"??_);_(@_)</c:formatCode>
                <c:ptCount val="10"/>
                <c:pt idx="0">
                  <c:v>-0.657714142791189</c:v>
                </c:pt>
                <c:pt idx="1">
                  <c:v>-1.6675690071448668</c:v>
                </c:pt>
                <c:pt idx="2">
                  <c:v>-2.8473203008897299</c:v>
                </c:pt>
                <c:pt idx="3">
                  <c:v>-4.1027550146215006</c:v>
                </c:pt>
                <c:pt idx="4">
                  <c:v>-5.3899877807496663</c:v>
                </c:pt>
                <c:pt idx="5">
                  <c:v>-6.6900260546261965</c:v>
                </c:pt>
                <c:pt idx="6">
                  <c:v>-7.99506413736583</c:v>
                </c:pt>
                <c:pt idx="7">
                  <c:v>-9.3020098390755663</c:v>
                </c:pt>
                <c:pt idx="8">
                  <c:v>-10.609670647639005</c:v>
                </c:pt>
                <c:pt idx="9">
                  <c:v>-11.91759584587491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F-EC4A-9DC0-26B618E9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73392"/>
        <c:axId val="-1224419520"/>
      </c:lineChart>
      <c:catAx>
        <c:axId val="20124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419520"/>
        <c:crosses val="autoZero"/>
        <c:auto val="1"/>
        <c:lblAlgn val="ctr"/>
        <c:lblOffset val="100"/>
        <c:noMultiLvlLbl val="0"/>
      </c:catAx>
      <c:valAx>
        <c:axId val="-1224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'3x10B'!$U$6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'3x10B'!$U$7:$U$16</c:f>
              <c:numCache>
                <c:formatCode>_(* #,##0.0000_);_(* \(#,##0.0000\);_(* "-"??_);_(@_)</c:formatCode>
                <c:ptCount val="10"/>
                <c:pt idx="0">
                  <c:v>-0.730640703254128</c:v>
                </c:pt>
                <c:pt idx="1">
                  <c:v>-1.8216617619193642</c:v>
                </c:pt>
                <c:pt idx="2">
                  <c:v>-3.0706315833645053</c:v>
                </c:pt>
                <c:pt idx="3">
                  <c:v>-4.383058804312693</c:v>
                </c:pt>
                <c:pt idx="4">
                  <c:v>-5.719459065870856</c:v>
                </c:pt>
                <c:pt idx="5">
                  <c:v>-7.0645318707945002</c:v>
                </c:pt>
                <c:pt idx="6">
                  <c:v>-8.4126461042044571</c:v>
                </c:pt>
                <c:pt idx="7">
                  <c:v>-9.7618027870483512</c:v>
                </c:pt>
                <c:pt idx="8">
                  <c:v>-11.111310593818951</c:v>
                </c:pt>
                <c:pt idx="9">
                  <c:v>-12.460935065119482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4-C44D-A3D7-1A1E757A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03600"/>
        <c:axId val="2138653840"/>
      </c:lineChart>
      <c:catAx>
        <c:axId val="21384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53840"/>
        <c:crosses val="autoZero"/>
        <c:auto val="1"/>
        <c:lblAlgn val="ctr"/>
        <c:lblOffset val="100"/>
        <c:noMultiLvlLbl val="0"/>
      </c:catAx>
      <c:valAx>
        <c:axId val="21386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Analysis'!$R$7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 Analysis'!$R$8:$R$17</c:f>
              <c:numCache>
                <c:formatCode>_(* #,##0.0000_);_(* \(#,##0.0000\);_(* "-"??_);_(@_)</c:formatCode>
                <c:ptCount val="10"/>
                <c:pt idx="0">
                  <c:v>6.252651986877189E-4</c:v>
                </c:pt>
                <c:pt idx="1">
                  <c:v>0.33416684639781957</c:v>
                </c:pt>
                <c:pt idx="2">
                  <c:v>0.50093750659716441</c:v>
                </c:pt>
                <c:pt idx="3">
                  <c:v>0.60099979839670847</c:v>
                </c:pt>
                <c:pt idx="4">
                  <c:v>0.66770790599647467</c:v>
                </c:pt>
                <c:pt idx="5">
                  <c:v>0.7153564797679246</c:v>
                </c:pt>
                <c:pt idx="6">
                  <c:v>0.75109284489680928</c:v>
                </c:pt>
                <c:pt idx="7">
                  <c:v>0.77888773759745311</c:v>
                </c:pt>
                <c:pt idx="8">
                  <c:v>0.80112359959846702</c:v>
                </c:pt>
                <c:pt idx="9">
                  <c:v>0.81931653018170936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'B Analysis'!$S$7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 Analysis'!$S$8:$S$17</c:f>
              <c:numCache>
                <c:formatCode>General</c:formatCode>
                <c:ptCount val="10"/>
                <c:pt idx="0">
                  <c:v>0.47529700096937666</c:v>
                </c:pt>
                <c:pt idx="1">
                  <c:v>0.95039575363510143</c:v>
                </c:pt>
                <c:pt idx="2">
                  <c:v>1.4252962581521869</c:v>
                </c:pt>
                <c:pt idx="3">
                  <c:v>1.8999985147376512</c:v>
                </c:pt>
                <c:pt idx="4">
                  <c:v>2.3745025236705164</c:v>
                </c:pt>
                <c:pt idx="5">
                  <c:v>2.8488082852918102</c:v>
                </c:pt>
                <c:pt idx="6">
                  <c:v>3.3229158000045622</c:v>
                </c:pt>
                <c:pt idx="7">
                  <c:v>3.7968250682738076</c:v>
                </c:pt>
                <c:pt idx="8">
                  <c:v>4.2705360906265826</c:v>
                </c:pt>
                <c:pt idx="9">
                  <c:v>4.744048867651931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'B Analysis'!$T$7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 Analysis'!$T$8:$T$17</c:f>
              <c:numCache>
                <c:formatCode>General</c:formatCode>
                <c:ptCount val="10"/>
                <c:pt idx="0">
                  <c:v>-0.49968736740065617</c:v>
                </c:pt>
                <c:pt idx="1">
                  <c:v>-0.99916631317706173</c:v>
                </c:pt>
                <c:pt idx="2">
                  <c:v>-1.4984368374921839</c:v>
                </c:pt>
                <c:pt idx="3">
                  <c:v>-1.9974989405741777</c:v>
                </c:pt>
                <c:pt idx="4">
                  <c:v>-2.4963526227163828</c:v>
                </c:pt>
                <c:pt idx="5">
                  <c:v>-2.9949978842773279</c:v>
                </c:pt>
                <c:pt idx="6">
                  <c:v>-3.4934347256807237</c:v>
                </c:pt>
                <c:pt idx="7">
                  <c:v>-3.9916631474154696</c:v>
                </c:pt>
                <c:pt idx="8">
                  <c:v>-4.4896831500356464</c:v>
                </c:pt>
                <c:pt idx="9">
                  <c:v>-4.9874947341605278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'B Analysis'!$U$7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 Analysis'!$U$8:$U$17</c:f>
              <c:numCache>
                <c:formatCode>_(* #,##0.0000_);_(* \(#,##0.0000\);_(* "-"??_);_(@_)</c:formatCode>
                <c:ptCount val="10"/>
                <c:pt idx="0">
                  <c:v>-2.4390366431279509E-2</c:v>
                </c:pt>
                <c:pt idx="1">
                  <c:v>-4.8770559541960301E-2</c:v>
                </c:pt>
                <c:pt idx="2">
                  <c:v>-7.3140579339997069E-2</c:v>
                </c:pt>
                <c:pt idx="3">
                  <c:v>-9.7500425836526405E-2</c:v>
                </c:pt>
                <c:pt idx="4">
                  <c:v>-0.12185009904586641</c:v>
                </c:pt>
                <c:pt idx="5">
                  <c:v>-0.14618959898551775</c:v>
                </c:pt>
                <c:pt idx="6">
                  <c:v>-0.17051892567616145</c:v>
                </c:pt>
                <c:pt idx="7">
                  <c:v>-0.19483807914166196</c:v>
                </c:pt>
                <c:pt idx="8">
                  <c:v>-0.21914705940906387</c:v>
                </c:pt>
                <c:pt idx="9">
                  <c:v>-0.24344586650859679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7232240"/>
        <c:axId val="-2010674704"/>
      </c:lineChart>
      <c:catAx>
        <c:axId val="-117723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674704"/>
        <c:crosses val="autoZero"/>
        <c:auto val="1"/>
        <c:lblAlgn val="ctr"/>
        <c:lblOffset val="100"/>
        <c:noMultiLvlLbl val="0"/>
      </c:catAx>
      <c:valAx>
        <c:axId val="-20106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2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'2x3P'!$U$6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'2x3P'!$U$7:$U$16</c:f>
              <c:numCache>
                <c:formatCode>_(* #,##0.0000_);_(* \(#,##0.0000\);_(* "-"??_);_(@_)</c:formatCode>
                <c:ptCount val="10"/>
                <c:pt idx="0">
                  <c:v>-3.7523706600777196E-3</c:v>
                </c:pt>
                <c:pt idx="1">
                  <c:v>-1.0669698739633304E-2</c:v>
                </c:pt>
                <c:pt idx="2">
                  <c:v>-2.0209106577250502E-2</c:v>
                </c:pt>
                <c:pt idx="3">
                  <c:v>-3.1883531028151779E-2</c:v>
                </c:pt>
                <c:pt idx="4">
                  <c:v>-4.5268015990865607E-2</c:v>
                </c:pt>
                <c:pt idx="5">
                  <c:v>-6.0001273709858971E-2</c:v>
                </c:pt>
                <c:pt idx="6">
                  <c:v>-7.5783344921569018E-2</c:v>
                </c:pt>
                <c:pt idx="7">
                  <c:v>-9.237047717675928E-2</c:v>
                </c:pt>
                <c:pt idx="8">
                  <c:v>-0.10956836710543083</c:v>
                </c:pt>
                <c:pt idx="9">
                  <c:v>-0.12722475597278748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795456"/>
        <c:axId val="-2007359760"/>
      </c:lineChart>
      <c:catAx>
        <c:axId val="-20077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359760"/>
        <c:crosses val="autoZero"/>
        <c:auto val="1"/>
        <c:lblAlgn val="ctr"/>
        <c:lblOffset val="100"/>
        <c:noMultiLvlLbl val="0"/>
      </c:catAx>
      <c:valAx>
        <c:axId val="-2007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7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'2x4P'!$U$6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'2x4P'!$U$7:$U$16</c:f>
              <c:numCache>
                <c:formatCode>_(* #,##0.0000_);_(* \(#,##0.0000\);_(* "-"??_);_(@_)</c:formatCode>
                <c:ptCount val="10"/>
                <c:pt idx="0">
                  <c:v>-5.0042021253942082E-3</c:v>
                </c:pt>
                <c:pt idx="1">
                  <c:v>-1.3591262196230414E-2</c:v>
                </c:pt>
                <c:pt idx="2">
                  <c:v>-2.4621548153205719E-2</c:v>
                </c:pt>
                <c:pt idx="3">
                  <c:v>-3.7247085039920247E-2</c:v>
                </c:pt>
                <c:pt idx="4">
                  <c:v>-5.0876004280496545E-2</c:v>
                </c:pt>
                <c:pt idx="5">
                  <c:v>-6.511657734903542E-2</c:v>
                </c:pt>
                <c:pt idx="6">
                  <c:v>-7.9720510692864455E-2</c:v>
                </c:pt>
                <c:pt idx="7">
                  <c:v>-9.4535797256433796E-2</c:v>
                </c:pt>
                <c:pt idx="8">
                  <c:v>-0.10947192250570348</c:v>
                </c:pt>
                <c:pt idx="9">
                  <c:v>-0.12447616931291883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3-A646-B04B-A39DF2F0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13120"/>
        <c:axId val="-2009666864"/>
      </c:lineChart>
      <c:catAx>
        <c:axId val="-19850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666864"/>
        <c:crosses val="autoZero"/>
        <c:auto val="1"/>
        <c:lblAlgn val="ctr"/>
        <c:lblOffset val="100"/>
        <c:noMultiLvlLbl val="0"/>
      </c:catAx>
      <c:valAx>
        <c:axId val="-20096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'2x5P'!$U$6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'2x5P'!$U$7:$U$16</c:f>
              <c:numCache>
                <c:formatCode>_(* #,##0.0000_);_(* \(#,##0.0000\);_(* "-"??_);_(@_)</c:formatCode>
                <c:ptCount val="10"/>
                <c:pt idx="0">
                  <c:v>-6.2565542119985551E-3</c:v>
                </c:pt>
                <c:pt idx="1">
                  <c:v>-1.6375181231931268E-2</c:v>
                </c:pt>
                <c:pt idx="2">
                  <c:v>-2.8699281550467859E-2</c:v>
                </c:pt>
                <c:pt idx="3">
                  <c:v>-4.2204571619059106E-2</c:v>
                </c:pt>
                <c:pt idx="4">
                  <c:v>-5.6311262556398844E-2</c:v>
                </c:pt>
                <c:pt idx="5">
                  <c:v>-7.0712451989915603E-2</c:v>
                </c:pt>
                <c:pt idx="6">
                  <c:v>-8.5253617041670893E-2</c:v>
                </c:pt>
                <c:pt idx="7">
                  <c:v>-9.9859804155928877E-2</c:v>
                </c:pt>
                <c:pt idx="8">
                  <c:v>-0.11449566063978356</c:v>
                </c:pt>
                <c:pt idx="9">
                  <c:v>-0.12914486488514321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3-DC4A-A149-32E654A7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0391392"/>
        <c:axId val="-1224230832"/>
      </c:lineChart>
      <c:catAx>
        <c:axId val="-12803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230832"/>
        <c:crosses val="autoZero"/>
        <c:auto val="1"/>
        <c:lblAlgn val="ctr"/>
        <c:lblOffset val="100"/>
        <c:noMultiLvlLbl val="0"/>
      </c:catAx>
      <c:valAx>
        <c:axId val="-12242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3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'2x6P'!$U$6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'2x6P'!$U$7:$U$16</c:f>
              <c:numCache>
                <c:formatCode>_(* #,##0.0000_);_(* \(#,##0.0000\);_(* "-"??_);_(@_)</c:formatCode>
                <c:ptCount val="10"/>
                <c:pt idx="0">
                  <c:v>-7.509426918833606E-3</c:v>
                </c:pt>
                <c:pt idx="1">
                  <c:v>-1.9077736892042951E-2</c:v>
                </c:pt>
                <c:pt idx="2">
                  <c:v>-3.2626315028108754E-2</c:v>
                </c:pt>
                <c:pt idx="3">
                  <c:v>-4.7067762021240744E-2</c:v>
                </c:pt>
                <c:pt idx="4">
                  <c:v>-6.1889060493426795E-2</c:v>
                </c:pt>
                <c:pt idx="5">
                  <c:v>-7.6865276570494023E-2</c:v>
                </c:pt>
                <c:pt idx="6">
                  <c:v>-9.1902750498361163E-2</c:v>
                </c:pt>
                <c:pt idx="7">
                  <c:v>-0.10696389449667865</c:v>
                </c:pt>
                <c:pt idx="8">
                  <c:v>-0.12203402454238232</c:v>
                </c:pt>
                <c:pt idx="9">
                  <c:v>-0.13710751910292074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9-3F49-ABD5-44232CF5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33216"/>
        <c:axId val="-1224382208"/>
      </c:lineChart>
      <c:catAx>
        <c:axId val="-21042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382208"/>
        <c:crosses val="autoZero"/>
        <c:auto val="1"/>
        <c:lblAlgn val="ctr"/>
        <c:lblOffset val="100"/>
        <c:noMultiLvlLbl val="0"/>
      </c:catAx>
      <c:valAx>
        <c:axId val="-12243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'2x7P'!$U$6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'2x7P'!$U$7:$U$16</c:f>
              <c:numCache>
                <c:formatCode>_(* #,##0.0000_);_(* \(#,##0.0000\);_(* "-"??_);_(@_)</c:formatCode>
                <c:ptCount val="10"/>
                <c:pt idx="0">
                  <c:v>-8.7628202446765613E-3</c:v>
                </c:pt>
                <c:pt idx="1">
                  <c:v>-2.172964743252237E-2</c:v>
                </c:pt>
                <c:pt idx="2">
                  <c:v>-3.648053369594928E-2</c:v>
                </c:pt>
                <c:pt idx="3">
                  <c:v>-5.1923921497492476E-2</c:v>
                </c:pt>
                <c:pt idx="4">
                  <c:v>-6.7619861453550367E-2</c:v>
                </c:pt>
                <c:pt idx="5">
                  <c:v>-8.3403981641814617E-2</c:v>
                </c:pt>
                <c:pt idx="6">
                  <c:v>-9.9217948880756524E-2</c:v>
                </c:pt>
                <c:pt idx="7">
                  <c:v>-0.11504179040078855</c:v>
                </c:pt>
                <c:pt idx="8">
                  <c:v>-0.13086884237670526</c:v>
                </c:pt>
                <c:pt idx="9">
                  <c:v>-0.14669692408709611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614E-A1DD-D1864458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313824"/>
        <c:axId val="-1280390080"/>
      </c:lineChart>
      <c:catAx>
        <c:axId val="-12233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390080"/>
        <c:crosses val="autoZero"/>
        <c:auto val="1"/>
        <c:lblAlgn val="ctr"/>
        <c:lblOffset val="100"/>
        <c:noMultiLvlLbl val="0"/>
      </c:catAx>
      <c:valAx>
        <c:axId val="-12803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3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'2x8P'!$U$6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'2x8P'!$U$7:$U$16</c:f>
              <c:numCache>
                <c:formatCode>_(* #,##0.0000_);_(* \(#,##0.0000\);_(* "-"??_);_(@_)</c:formatCode>
                <c:ptCount val="10"/>
                <c:pt idx="0">
                  <c:v>-1.0016734188145193E-2</c:v>
                </c:pt>
                <c:pt idx="1">
                  <c:v>-2.4348536108814489E-2</c:v>
                </c:pt>
                <c:pt idx="2">
                  <c:v>-4.0297445718794567E-2</c:v>
                </c:pt>
                <c:pt idx="3">
                  <c:v>-5.6796624833177933E-2</c:v>
                </c:pt>
                <c:pt idx="4">
                  <c:v>-7.3471302967710983E-2</c:v>
                </c:pt>
                <c:pt idx="5">
                  <c:v>-9.0199543517653247E-2</c:v>
                </c:pt>
                <c:pt idx="6">
                  <c:v>-0.10694363368841442</c:v>
                </c:pt>
                <c:pt idx="7">
                  <c:v>-0.12369230915351803</c:v>
                </c:pt>
                <c:pt idx="8">
                  <c:v>-0.14044228861992414</c:v>
                </c:pt>
                <c:pt idx="9">
                  <c:v>-0.15719263399210259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4-9140-AB64-012EE1CA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232656"/>
        <c:axId val="-2091197120"/>
      </c:lineChart>
      <c:catAx>
        <c:axId val="-19192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97120"/>
        <c:crosses val="autoZero"/>
        <c:auto val="1"/>
        <c:lblAlgn val="ctr"/>
        <c:lblOffset val="100"/>
        <c:noMultiLvlLbl val="0"/>
      </c:catAx>
      <c:valAx>
        <c:axId val="-20911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2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'2x9P'!$U$6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'2x9P'!$U$7:$U$16</c:f>
              <c:numCache>
                <c:formatCode>_(* #,##0.0000_);_(* \(#,##0.0000\);_(* "-"??_);_(@_)</c:formatCode>
                <c:ptCount val="10"/>
                <c:pt idx="0">
                  <c:v>-1.1271168747690297E-2</c:v>
                </c:pt>
                <c:pt idx="1">
                  <c:v>-2.6945044589568923E-2</c:v>
                </c:pt>
                <c:pt idx="2">
                  <c:v>-4.4094476434685337E-2</c:v>
                </c:pt>
                <c:pt idx="3">
                  <c:v>-6.1690567084191628E-2</c:v>
                </c:pt>
                <c:pt idx="4">
                  <c:v>-7.9413203241337715E-2</c:v>
                </c:pt>
                <c:pt idx="5">
                  <c:v>-9.7170144797112723E-2</c:v>
                </c:pt>
                <c:pt idx="6">
                  <c:v>-0.1149361051252864</c:v>
                </c:pt>
                <c:pt idx="7">
                  <c:v>-0.13270438404882423</c:v>
                </c:pt>
                <c:pt idx="8">
                  <c:v>-0.15047324903915893</c:v>
                </c:pt>
                <c:pt idx="9">
                  <c:v>-0.16824226021724131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1848-A6AB-547DD69F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70256"/>
        <c:axId val="-2103490064"/>
      </c:lineChart>
      <c:catAx>
        <c:axId val="-20916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90064"/>
        <c:crosses val="autoZero"/>
        <c:auto val="1"/>
        <c:lblAlgn val="ctr"/>
        <c:lblOffset val="100"/>
        <c:noMultiLvlLbl val="0"/>
      </c:catAx>
      <c:valAx>
        <c:axId val="-21034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'2x10P'!$U$6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'2x10P'!$U$7:$U$16</c:f>
              <c:numCache>
                <c:formatCode>_(* #,##0.0000_);_(* \(#,##0.0000\);_(* "-"??_);_(@_)</c:formatCode>
                <c:ptCount val="10"/>
                <c:pt idx="0">
                  <c:v>-1.2526123921604793E-2</c:v>
                </c:pt>
                <c:pt idx="1">
                  <c:v>-2.9525902369329948E-2</c:v>
                </c:pt>
                <c:pt idx="2">
                  <c:v>-4.7880737718450472E-2</c:v>
                </c:pt>
                <c:pt idx="3">
                  <c:v>-6.6604839265241633E-2</c:v>
                </c:pt>
                <c:pt idx="4">
                  <c:v>-8.5423046778279055E-2</c:v>
                </c:pt>
                <c:pt idx="5">
                  <c:v>-0.10426420361560718</c:v>
                </c:pt>
                <c:pt idx="6">
                  <c:v>-0.1231107890689378</c:v>
                </c:pt>
                <c:pt idx="7">
                  <c:v>-0.14195863051373037</c:v>
                </c:pt>
                <c:pt idx="8">
                  <c:v>-0.16080675771286357</c:v>
                </c:pt>
                <c:pt idx="9">
                  <c:v>-0.1796549490753474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9-1549-9818-2D87F21D1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1344"/>
        <c:axId val="2136368784"/>
      </c:lineChart>
      <c:catAx>
        <c:axId val="21361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68784"/>
        <c:crosses val="autoZero"/>
        <c:auto val="1"/>
        <c:lblAlgn val="ctr"/>
        <c:lblOffset val="100"/>
        <c:noMultiLvlLbl val="0"/>
      </c:catAx>
      <c:valAx>
        <c:axId val="21363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Analysis'!$R$23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 Analysis'!$R$24:$R$33</c:f>
              <c:numCache>
                <c:formatCode>_(* #,##0.0000_);_(* \(#,##0.0000\);_(* "-"??_);_(@_)</c:formatCode>
                <c:ptCount val="10"/>
                <c:pt idx="0">
                  <c:v>-0.33249947275194258</c:v>
                </c:pt>
                <c:pt idx="1">
                  <c:v>1.2505299084725197E-3</c:v>
                </c:pt>
                <c:pt idx="2">
                  <c:v>0.20150032273405921</c:v>
                </c:pt>
                <c:pt idx="3">
                  <c:v>0.33500001064247653</c:v>
                </c:pt>
                <c:pt idx="4">
                  <c:v>0.43035678145562489</c:v>
                </c:pt>
                <c:pt idx="5">
                  <c:v>0.50187422908449564</c:v>
                </c:pt>
                <c:pt idx="6">
                  <c:v>0.55749879459078655</c:v>
                </c:pt>
                <c:pt idx="7">
                  <c:v>0.60199834261154916</c:v>
                </c:pt>
                <c:pt idx="8">
                  <c:v>0.63840696882493675</c:v>
                </c:pt>
                <c:pt idx="9">
                  <c:v>0.66874740368307872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'B Analysis'!$S$23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 Analysis'!$S$24:$S$33</c:f>
              <c:numCache>
                <c:formatCode>General</c:formatCode>
                <c:ptCount val="10"/>
                <c:pt idx="0">
                  <c:v>0.95079200248179163</c:v>
                </c:pt>
                <c:pt idx="1">
                  <c:v>1.9011872605958593</c:v>
                </c:pt>
                <c:pt idx="2">
                  <c:v>2.8511857747765097</c:v>
                </c:pt>
                <c:pt idx="3">
                  <c:v>3.8007875455821387</c:v>
                </c:pt>
                <c:pt idx="4">
                  <c:v>4.7499925736952227</c:v>
                </c:pt>
                <c:pt idx="5">
                  <c:v>5.6988008599223319</c:v>
                </c:pt>
                <c:pt idx="6">
                  <c:v>6.647212405194117</c:v>
                </c:pt>
                <c:pt idx="7">
                  <c:v>7.5952272105653069</c:v>
                </c:pt>
                <c:pt idx="8">
                  <c:v>8.5428452772147221</c:v>
                </c:pt>
                <c:pt idx="9">
                  <c:v>9.4900666064452643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'B Analysis'!$T$23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 Analysis'!$T$24:$T$33</c:f>
              <c:numCache>
                <c:formatCode>General</c:formatCode>
                <c:ptCount val="10"/>
                <c:pt idx="0">
                  <c:v>-0.99958289595085237</c:v>
                </c:pt>
                <c:pt idx="1">
                  <c:v>-1.9987486881786964</c:v>
                </c:pt>
                <c:pt idx="2">
                  <c:v>-2.9974973771401259</c:v>
                </c:pt>
                <c:pt idx="3">
                  <c:v>-3.9958289634221904</c:v>
                </c:pt>
                <c:pt idx="4">
                  <c:v>-4.9937434477423901</c:v>
                </c:pt>
                <c:pt idx="5">
                  <c:v>-5.9912408309486835</c:v>
                </c:pt>
                <c:pt idx="6">
                  <c:v>-6.9883211140194792</c:v>
                </c:pt>
                <c:pt idx="7">
                  <c:v>-7.9849842980636314</c:v>
                </c:pt>
                <c:pt idx="8">
                  <c:v>-8.9812303843204528</c:v>
                </c:pt>
                <c:pt idx="9">
                  <c:v>-9.9770593741597029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'B Analysis'!$U$23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 Analysis'!$U$24:$U$33</c:f>
              <c:numCache>
                <c:formatCode>_(* #,##0.0000_);_(* \(#,##0.0000\);_(* "-"??_);_(@_)</c:formatCode>
                <c:ptCount val="10"/>
                <c:pt idx="0">
                  <c:v>-4.8790893469060737E-2</c:v>
                </c:pt>
                <c:pt idx="1">
                  <c:v>-9.7561427582837146E-2</c:v>
                </c:pt>
                <c:pt idx="2">
                  <c:v>-0.14631160236361618</c:v>
                </c:pt>
                <c:pt idx="3">
                  <c:v>-0.19504141784005169</c:v>
                </c:pt>
                <c:pt idx="4">
                  <c:v>-0.24375087404716744</c:v>
                </c:pt>
                <c:pt idx="5">
                  <c:v>-0.29243997102635166</c:v>
                </c:pt>
                <c:pt idx="6">
                  <c:v>-0.34110870882536215</c:v>
                </c:pt>
                <c:pt idx="7">
                  <c:v>-0.38975708749832449</c:v>
                </c:pt>
                <c:pt idx="8">
                  <c:v>-0.43838510710573075</c:v>
                </c:pt>
                <c:pt idx="9">
                  <c:v>-0.48699276771443856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87440"/>
        <c:axId val="-1222902192"/>
      </c:lineChart>
      <c:catAx>
        <c:axId val="-20283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902192"/>
        <c:crosses val="autoZero"/>
        <c:auto val="1"/>
        <c:lblAlgn val="ctr"/>
        <c:lblOffset val="100"/>
        <c:noMultiLvlLbl val="0"/>
      </c:catAx>
      <c:valAx>
        <c:axId val="-12229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3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Analysis'!$R$23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 Analysis'!$R$24:$R$33</c:f>
              <c:numCache>
                <c:formatCode>_(* #,##0.0000_);_(* \(#,##0.0000\);_(* "-"??_);_(@_)</c:formatCode>
                <c:ptCount val="10"/>
                <c:pt idx="0">
                  <c:v>-0.33249947275194258</c:v>
                </c:pt>
                <c:pt idx="1">
                  <c:v>1.2505299084725197E-3</c:v>
                </c:pt>
                <c:pt idx="2">
                  <c:v>0.20150032273405921</c:v>
                </c:pt>
                <c:pt idx="3">
                  <c:v>0.33500001064247653</c:v>
                </c:pt>
                <c:pt idx="4">
                  <c:v>0.43035678145562489</c:v>
                </c:pt>
                <c:pt idx="5">
                  <c:v>0.50187422908449564</c:v>
                </c:pt>
                <c:pt idx="6">
                  <c:v>0.55749879459078655</c:v>
                </c:pt>
                <c:pt idx="7">
                  <c:v>0.60199834261154916</c:v>
                </c:pt>
                <c:pt idx="8">
                  <c:v>0.63840696882493675</c:v>
                </c:pt>
                <c:pt idx="9">
                  <c:v>0.66874740368307872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'B Analysis'!$S$23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 Analysis'!$S$24:$S$33</c:f>
              <c:numCache>
                <c:formatCode>General</c:formatCode>
                <c:ptCount val="10"/>
                <c:pt idx="0">
                  <c:v>0.95079200248179163</c:v>
                </c:pt>
                <c:pt idx="1">
                  <c:v>1.9011872605958593</c:v>
                </c:pt>
                <c:pt idx="2">
                  <c:v>2.8511857747765097</c:v>
                </c:pt>
                <c:pt idx="3">
                  <c:v>3.8007875455821387</c:v>
                </c:pt>
                <c:pt idx="4">
                  <c:v>4.7499925736952227</c:v>
                </c:pt>
                <c:pt idx="5">
                  <c:v>5.6988008599223319</c:v>
                </c:pt>
                <c:pt idx="6">
                  <c:v>6.647212405194117</c:v>
                </c:pt>
                <c:pt idx="7">
                  <c:v>7.5952272105653069</c:v>
                </c:pt>
                <c:pt idx="8">
                  <c:v>8.5428452772147221</c:v>
                </c:pt>
                <c:pt idx="9">
                  <c:v>9.4900666064452643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'B Analysis'!$T$23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 Analysis'!$T$24:$T$33</c:f>
              <c:numCache>
                <c:formatCode>General</c:formatCode>
                <c:ptCount val="10"/>
                <c:pt idx="0">
                  <c:v>-0.99958289595085237</c:v>
                </c:pt>
                <c:pt idx="1">
                  <c:v>-1.9987486881786964</c:v>
                </c:pt>
                <c:pt idx="2">
                  <c:v>-2.9974973771401259</c:v>
                </c:pt>
                <c:pt idx="3">
                  <c:v>-3.9958289634221904</c:v>
                </c:pt>
                <c:pt idx="4">
                  <c:v>-4.9937434477423901</c:v>
                </c:pt>
                <c:pt idx="5">
                  <c:v>-5.9912408309486835</c:v>
                </c:pt>
                <c:pt idx="6">
                  <c:v>-6.9883211140194792</c:v>
                </c:pt>
                <c:pt idx="7">
                  <c:v>-7.9849842980636314</c:v>
                </c:pt>
                <c:pt idx="8">
                  <c:v>-8.9812303843204528</c:v>
                </c:pt>
                <c:pt idx="9">
                  <c:v>-9.9770593741597029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'B Analysis'!$U$23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 Analysis'!$U$24:$U$33</c:f>
              <c:numCache>
                <c:formatCode>_(* #,##0.0000_);_(* \(#,##0.0000\);_(* "-"??_);_(@_)</c:formatCode>
                <c:ptCount val="10"/>
                <c:pt idx="0">
                  <c:v>-4.8790893469060737E-2</c:v>
                </c:pt>
                <c:pt idx="1">
                  <c:v>-9.7561427582837146E-2</c:v>
                </c:pt>
                <c:pt idx="2">
                  <c:v>-0.14631160236361618</c:v>
                </c:pt>
                <c:pt idx="3">
                  <c:v>-0.19504141784005169</c:v>
                </c:pt>
                <c:pt idx="4">
                  <c:v>-0.24375087404716744</c:v>
                </c:pt>
                <c:pt idx="5">
                  <c:v>-0.29243997102635166</c:v>
                </c:pt>
                <c:pt idx="6">
                  <c:v>-0.34110870882536215</c:v>
                </c:pt>
                <c:pt idx="7">
                  <c:v>-0.38975708749832449</c:v>
                </c:pt>
                <c:pt idx="8">
                  <c:v>-0.43838510710573075</c:v>
                </c:pt>
                <c:pt idx="9">
                  <c:v>-0.48699276771443856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06656"/>
        <c:axId val="-1919560736"/>
      </c:lineChart>
      <c:catAx>
        <c:axId val="201280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560736"/>
        <c:crosses val="autoZero"/>
        <c:auto val="1"/>
        <c:lblAlgn val="ctr"/>
        <c:lblOffset val="100"/>
        <c:noMultiLvlLbl val="0"/>
      </c:catAx>
      <c:valAx>
        <c:axId val="-19195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'1x2P'!$U$6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'1x2P'!$U$7:$U$16</c:f>
              <c:numCache>
                <c:formatCode>_(* #,##0.0000_);_(* \(#,##0.0000\);_(* "-"??_);_(@_)</c:formatCode>
                <c:ptCount val="10"/>
                <c:pt idx="0">
                  <c:v>-1.2507908720862382E-3</c:v>
                </c:pt>
                <c:pt idx="1">
                  <c:v>-3.3960571323272681E-3</c:v>
                </c:pt>
                <c:pt idx="2">
                  <c:v>-6.1504257478850466E-3</c:v>
                </c:pt>
                <c:pt idx="3">
                  <c:v>-9.3018625931167165E-3</c:v>
                </c:pt>
                <c:pt idx="4">
                  <c:v>-1.2702619029355544E-2</c:v>
                </c:pt>
                <c:pt idx="5">
                  <c:v>-1.6255085034572403E-2</c:v>
                </c:pt>
                <c:pt idx="6">
                  <c:v>-1.9897509066197472E-2</c:v>
                </c:pt>
                <c:pt idx="7">
                  <c:v>-2.3592159990689643E-2</c:v>
                </c:pt>
                <c:pt idx="8">
                  <c:v>-2.731661446483491E-2</c:v>
                </c:pt>
                <c:pt idx="9">
                  <c:v>-3.1057838462499543E-2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79056"/>
        <c:axId val="-1919508512"/>
      </c:lineChart>
      <c:catAx>
        <c:axId val="-21040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508512"/>
        <c:crosses val="autoZero"/>
        <c:auto val="1"/>
        <c:lblAlgn val="ctr"/>
        <c:lblOffset val="100"/>
        <c:noMultiLvlLbl val="0"/>
      </c:catAx>
      <c:valAx>
        <c:axId val="-19195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'1x3P'!$U$6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'1x3P'!$U$7:$U$16</c:f>
              <c:numCache>
                <c:formatCode>_(* #,##0.0000_);_(* \(#,##0.0000\);_(* "-"??_);_(@_)</c:formatCode>
                <c:ptCount val="10"/>
                <c:pt idx="0">
                  <c:v>-1.8765770199919984E-3</c:v>
                </c:pt>
                <c:pt idx="1">
                  <c:v>-4.7655354120967885E-3</c:v>
                </c:pt>
                <c:pt idx="2">
                  <c:v>-8.1473200762318676E-3</c:v>
                </c:pt>
                <c:pt idx="3">
                  <c:v>-1.1750776223849124E-2</c:v>
                </c:pt>
                <c:pt idx="4">
                  <c:v>-1.544830256325902E-2</c:v>
                </c:pt>
                <c:pt idx="5">
                  <c:v>-1.9184097443098347E-2</c:v>
                </c:pt>
                <c:pt idx="6">
                  <c:v>-2.2934986272919122E-2</c:v>
                </c:pt>
                <c:pt idx="7">
                  <c:v>-2.6691692672888845E-2</c:v>
                </c:pt>
                <c:pt idx="8">
                  <c:v>-3.0450602068489818E-2</c:v>
                </c:pt>
                <c:pt idx="9">
                  <c:v>-3.4210334222185557E-2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85392"/>
        <c:axId val="-2028880768"/>
      </c:lineChart>
      <c:catAx>
        <c:axId val="-20289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880768"/>
        <c:crosses val="autoZero"/>
        <c:auto val="1"/>
        <c:lblAlgn val="ctr"/>
        <c:lblOffset val="100"/>
        <c:noMultiLvlLbl val="0"/>
      </c:catAx>
      <c:valAx>
        <c:axId val="-20288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'1x4P'!$U$6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'1x4P'!$U$7:$U$16</c:f>
              <c:numCache>
                <c:formatCode>_(* #,##0.0000_);_(* \(#,##0.0000\);_(* "-"??_);_(@_)</c:formatCode>
                <c:ptCount val="10"/>
                <c:pt idx="0">
                  <c:v>-2.5026236421196169E-3</c:v>
                </c:pt>
                <c:pt idx="1">
                  <c:v>-6.0805696057585346E-3</c:v>
                </c:pt>
                <c:pt idx="2">
                  <c:v>-1.0060312613316413E-2</c:v>
                </c:pt>
                <c:pt idx="3">
                  <c:v>-1.4176354643900546E-2</c:v>
                </c:pt>
                <c:pt idx="4">
                  <c:v>-1.8335729966362346E-2</c:v>
                </c:pt>
                <c:pt idx="5">
                  <c:v>-2.2508288898510753E-2</c:v>
                </c:pt>
                <c:pt idx="6">
                  <c:v>-2.6684736692176636E-2</c:v>
                </c:pt>
                <c:pt idx="7">
                  <c:v>-3.0862305995533412E-2</c:v>
                </c:pt>
                <c:pt idx="8">
                  <c:v>-3.5040193241239526E-2</c:v>
                </c:pt>
                <c:pt idx="9">
                  <c:v>-3.9218169422605809E-2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059616"/>
        <c:axId val="-2028223712"/>
      </c:lineChart>
      <c:catAx>
        <c:axId val="-19190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23712"/>
        <c:crosses val="autoZero"/>
        <c:auto val="1"/>
        <c:lblAlgn val="ctr"/>
        <c:lblOffset val="100"/>
        <c:noMultiLvlLbl val="0"/>
      </c:catAx>
      <c:valAx>
        <c:axId val="-20282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0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279400</xdr:colOff>
      <xdr:row>5</xdr:row>
      <xdr:rowOff>57150</xdr:rowOff>
    </xdr:from>
    <xdr:to>
      <xdr:col>30</xdr:col>
      <xdr:colOff>47625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568325</xdr:colOff>
      <xdr:row>20</xdr:row>
      <xdr:rowOff>168275</xdr:rowOff>
    </xdr:from>
    <xdr:to>
      <xdr:col>30</xdr:col>
      <xdr:colOff>184150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130175</xdr:colOff>
      <xdr:row>36</xdr:row>
      <xdr:rowOff>111125</xdr:rowOff>
    </xdr:from>
    <xdr:to>
      <xdr:col>29</xdr:col>
      <xdr:colOff>422275</xdr:colOff>
      <xdr:row>48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</xdr:colOff>
      <xdr:row>5</xdr:row>
      <xdr:rowOff>161925</xdr:rowOff>
    </xdr:from>
    <xdr:to>
      <xdr:col>29</xdr:col>
      <xdr:colOff>457200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539750</xdr:colOff>
      <xdr:row>21</xdr:row>
      <xdr:rowOff>44450</xdr:rowOff>
    </xdr:from>
    <xdr:to>
      <xdr:col>30</xdr:col>
      <xdr:colOff>155575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15875</xdr:colOff>
      <xdr:row>36</xdr:row>
      <xdr:rowOff>206375</xdr:rowOff>
    </xdr:from>
    <xdr:to>
      <xdr:col>29</xdr:col>
      <xdr:colOff>307975</xdr:colOff>
      <xdr:row>48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30D48-C929-C34A-B667-AC24223A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068CF-3717-6943-9643-2E7C1E2B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DA4E1-E4A9-F34C-89C4-9345563CC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C6ABA-2D5D-8E4A-8FF9-62D4C2919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5C733-4836-A349-B8E8-43B98A7FF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37A6B-DCD1-E94C-A85C-1F186B8F3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08FD0-44DD-0C42-9DBE-C77D489AE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AD55B-F89C-EA4B-8B0F-45614F889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17</xdr:row>
      <xdr:rowOff>9525</xdr:rowOff>
    </xdr:from>
    <xdr:to>
      <xdr:col>12</xdr:col>
      <xdr:colOff>628650</xdr:colOff>
      <xdr:row>28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6273D-1E6A-EF4C-8E31-43BBC5BCA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D5768-E216-C74F-8439-9AD12D59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706DE-407B-AE49-815F-4B95BDDCB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BD333-D0A3-704E-9120-3FB0D52E2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22059-2FCD-AE41-AC0E-E2ED82322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B27AC-A6ED-A64F-AC69-B883374AC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A53CE-9E6F-0E4B-9EAA-A850C200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15E0B-F91D-5E40-9F26-116BAA096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35B01-6D2E-8044-9BC9-3DEF2CBFB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460C0-98C7-C248-9405-43E7B49AE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8C0CA-05AC-914D-9AAD-75A34661E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2DD83-D553-B04E-8826-69CD7913C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817CD-EE9A-3141-AD16-0B6319F3D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0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4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5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6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7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8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39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Relationship Id="rId4" Type="http://schemas.openxmlformats.org/officeDocument/2006/relationships/comments" Target="../comments41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50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5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C99-AE66-4C99-9588-63A7FA59E58A}">
  <dimension ref="A1:L41"/>
  <sheetViews>
    <sheetView workbookViewId="0">
      <selection activeCell="F5" sqref="F5"/>
    </sheetView>
  </sheetViews>
  <sheetFormatPr baseColWidth="10" defaultColWidth="9" defaultRowHeight="15" x14ac:dyDescent="0.2"/>
  <cols>
    <col min="1" max="2" width="9" style="110"/>
    <col min="3" max="3" width="8" style="110" customWidth="1"/>
    <col min="4" max="4" width="9" style="110"/>
    <col min="5" max="5" width="8.83203125" style="110" bestFit="1" customWidth="1"/>
    <col min="6" max="16384" width="9" style="110"/>
  </cols>
  <sheetData>
    <row r="1" spans="1:11" ht="16" thickBot="1" x14ac:dyDescent="0.25">
      <c r="A1" s="106"/>
      <c r="B1" s="107" t="s">
        <v>73</v>
      </c>
      <c r="C1" s="108"/>
      <c r="D1" s="108"/>
      <c r="E1" s="108"/>
      <c r="F1" s="108"/>
      <c r="G1" s="108"/>
      <c r="H1" s="108"/>
      <c r="I1" s="108"/>
      <c r="J1" s="108"/>
      <c r="K1" s="109"/>
    </row>
    <row r="2" spans="1:11" x14ac:dyDescent="0.2">
      <c r="A2" s="111" t="s">
        <v>74</v>
      </c>
      <c r="B2" s="112">
        <v>1</v>
      </c>
      <c r="C2" s="113">
        <v>2</v>
      </c>
      <c r="D2" s="113">
        <v>3</v>
      </c>
      <c r="E2" s="113">
        <v>4</v>
      </c>
      <c r="F2" s="113">
        <v>5</v>
      </c>
      <c r="G2" s="113">
        <v>6</v>
      </c>
      <c r="H2" s="113">
        <v>7</v>
      </c>
      <c r="I2" s="113">
        <v>8</v>
      </c>
      <c r="J2" s="113">
        <v>9</v>
      </c>
      <c r="K2" s="114">
        <v>10</v>
      </c>
    </row>
    <row r="3" spans="1:11" x14ac:dyDescent="0.2">
      <c r="A3" s="115">
        <v>1</v>
      </c>
      <c r="B3" s="116">
        <f>MOD(SUM(B$2,$A3),10)</f>
        <v>2</v>
      </c>
      <c r="C3" s="117">
        <f t="shared" ref="C3:K12" si="0">MOD(SUM(C$2,$A3),10)</f>
        <v>3</v>
      </c>
      <c r="D3" s="117">
        <f t="shared" si="0"/>
        <v>4</v>
      </c>
      <c r="E3" s="117">
        <f t="shared" si="0"/>
        <v>5</v>
      </c>
      <c r="F3" s="117">
        <f t="shared" si="0"/>
        <v>6</v>
      </c>
      <c r="G3" s="117">
        <f t="shared" si="0"/>
        <v>7</v>
      </c>
      <c r="H3" s="117">
        <f t="shared" si="0"/>
        <v>8</v>
      </c>
      <c r="I3" s="117">
        <f t="shared" si="0"/>
        <v>9</v>
      </c>
      <c r="J3" s="117">
        <f t="shared" si="0"/>
        <v>0</v>
      </c>
      <c r="K3" s="118">
        <f t="shared" si="0"/>
        <v>1</v>
      </c>
    </row>
    <row r="4" spans="1:11" x14ac:dyDescent="0.2">
      <c r="A4" s="115">
        <v>2</v>
      </c>
      <c r="B4" s="116">
        <f>MOD(SUM(B$2,$A4),10)</f>
        <v>3</v>
      </c>
      <c r="C4" s="117">
        <f>MOD(SUM(C$2,$A4),10)</f>
        <v>4</v>
      </c>
      <c r="D4" s="117">
        <f>MOD(SUM(D$2,$A4),10)</f>
        <v>5</v>
      </c>
      <c r="E4" s="117">
        <f t="shared" si="0"/>
        <v>6</v>
      </c>
      <c r="F4" s="117">
        <f t="shared" si="0"/>
        <v>7</v>
      </c>
      <c r="G4" s="117">
        <f t="shared" si="0"/>
        <v>8</v>
      </c>
      <c r="H4" s="117">
        <f t="shared" si="0"/>
        <v>9</v>
      </c>
      <c r="I4" s="117">
        <f t="shared" si="0"/>
        <v>0</v>
      </c>
      <c r="J4" s="117">
        <f t="shared" si="0"/>
        <v>1</v>
      </c>
      <c r="K4" s="118">
        <f t="shared" si="0"/>
        <v>2</v>
      </c>
    </row>
    <row r="5" spans="1:11" x14ac:dyDescent="0.2">
      <c r="A5" s="115">
        <v>3</v>
      </c>
      <c r="B5" s="116">
        <f t="shared" ref="B5:D12" si="1">MOD(SUM(B$2,$A5),10)</f>
        <v>4</v>
      </c>
      <c r="C5" s="117">
        <f t="shared" si="1"/>
        <v>5</v>
      </c>
      <c r="D5" s="117">
        <f t="shared" si="1"/>
        <v>6</v>
      </c>
      <c r="E5" s="117">
        <f t="shared" si="0"/>
        <v>7</v>
      </c>
      <c r="F5" s="117">
        <f t="shared" si="0"/>
        <v>8</v>
      </c>
      <c r="G5" s="117">
        <f t="shared" si="0"/>
        <v>9</v>
      </c>
      <c r="H5" s="117">
        <f t="shared" si="0"/>
        <v>0</v>
      </c>
      <c r="I5" s="117">
        <f t="shared" si="0"/>
        <v>1</v>
      </c>
      <c r="J5" s="117">
        <f t="shared" si="0"/>
        <v>2</v>
      </c>
      <c r="K5" s="118">
        <f t="shared" si="0"/>
        <v>3</v>
      </c>
    </row>
    <row r="6" spans="1:11" x14ac:dyDescent="0.2">
      <c r="A6" s="115">
        <v>4</v>
      </c>
      <c r="B6" s="116">
        <f t="shared" si="1"/>
        <v>5</v>
      </c>
      <c r="C6" s="117">
        <f t="shared" si="1"/>
        <v>6</v>
      </c>
      <c r="D6" s="117">
        <f t="shared" si="1"/>
        <v>7</v>
      </c>
      <c r="E6" s="117">
        <f t="shared" si="0"/>
        <v>8</v>
      </c>
      <c r="F6" s="117">
        <f t="shared" si="0"/>
        <v>9</v>
      </c>
      <c r="G6" s="117">
        <f t="shared" si="0"/>
        <v>0</v>
      </c>
      <c r="H6" s="117">
        <f t="shared" si="0"/>
        <v>1</v>
      </c>
      <c r="I6" s="117">
        <f t="shared" si="0"/>
        <v>2</v>
      </c>
      <c r="J6" s="117">
        <f t="shared" si="0"/>
        <v>3</v>
      </c>
      <c r="K6" s="118">
        <f t="shared" si="0"/>
        <v>4</v>
      </c>
    </row>
    <row r="7" spans="1:11" x14ac:dyDescent="0.2">
      <c r="A7" s="115">
        <v>5</v>
      </c>
      <c r="B7" s="116">
        <f t="shared" si="1"/>
        <v>6</v>
      </c>
      <c r="C7" s="117">
        <f t="shared" si="1"/>
        <v>7</v>
      </c>
      <c r="D7" s="117">
        <f t="shared" si="1"/>
        <v>8</v>
      </c>
      <c r="E7" s="117">
        <f t="shared" si="0"/>
        <v>9</v>
      </c>
      <c r="F7" s="117">
        <f t="shared" si="0"/>
        <v>0</v>
      </c>
      <c r="G7" s="117">
        <f t="shared" si="0"/>
        <v>1</v>
      </c>
      <c r="H7" s="117">
        <f t="shared" si="0"/>
        <v>2</v>
      </c>
      <c r="I7" s="117">
        <f t="shared" si="0"/>
        <v>3</v>
      </c>
      <c r="J7" s="117">
        <f t="shared" si="0"/>
        <v>4</v>
      </c>
      <c r="K7" s="118">
        <f t="shared" si="0"/>
        <v>5</v>
      </c>
    </row>
    <row r="8" spans="1:11" x14ac:dyDescent="0.2">
      <c r="A8" s="115">
        <v>6</v>
      </c>
      <c r="B8" s="116">
        <f t="shared" si="1"/>
        <v>7</v>
      </c>
      <c r="C8" s="117">
        <f t="shared" si="1"/>
        <v>8</v>
      </c>
      <c r="D8" s="117">
        <f t="shared" si="1"/>
        <v>9</v>
      </c>
      <c r="E8" s="117">
        <f t="shared" si="0"/>
        <v>0</v>
      </c>
      <c r="F8" s="117">
        <f t="shared" si="0"/>
        <v>1</v>
      </c>
      <c r="G8" s="117">
        <f t="shared" si="0"/>
        <v>2</v>
      </c>
      <c r="H8" s="117">
        <f t="shared" si="0"/>
        <v>3</v>
      </c>
      <c r="I8" s="117">
        <f t="shared" si="0"/>
        <v>4</v>
      </c>
      <c r="J8" s="117">
        <f t="shared" si="0"/>
        <v>5</v>
      </c>
      <c r="K8" s="118">
        <f t="shared" si="0"/>
        <v>6</v>
      </c>
    </row>
    <row r="9" spans="1:11" x14ac:dyDescent="0.2">
      <c r="A9" s="115">
        <v>7</v>
      </c>
      <c r="B9" s="116">
        <f t="shared" si="1"/>
        <v>8</v>
      </c>
      <c r="C9" s="117">
        <f t="shared" si="1"/>
        <v>9</v>
      </c>
      <c r="D9" s="117">
        <f t="shared" si="1"/>
        <v>0</v>
      </c>
      <c r="E9" s="117">
        <f t="shared" si="0"/>
        <v>1</v>
      </c>
      <c r="F9" s="117">
        <f t="shared" si="0"/>
        <v>2</v>
      </c>
      <c r="G9" s="117">
        <f t="shared" si="0"/>
        <v>3</v>
      </c>
      <c r="H9" s="117">
        <f t="shared" si="0"/>
        <v>4</v>
      </c>
      <c r="I9" s="117">
        <f t="shared" si="0"/>
        <v>5</v>
      </c>
      <c r="J9" s="117">
        <f t="shared" si="0"/>
        <v>6</v>
      </c>
      <c r="K9" s="118">
        <f t="shared" si="0"/>
        <v>7</v>
      </c>
    </row>
    <row r="10" spans="1:11" x14ac:dyDescent="0.2">
      <c r="A10" s="115">
        <v>8</v>
      </c>
      <c r="B10" s="116">
        <f t="shared" si="1"/>
        <v>9</v>
      </c>
      <c r="C10" s="117">
        <f t="shared" si="1"/>
        <v>0</v>
      </c>
      <c r="D10" s="117">
        <f t="shared" si="1"/>
        <v>1</v>
      </c>
      <c r="E10" s="117">
        <f t="shared" si="0"/>
        <v>2</v>
      </c>
      <c r="F10" s="117">
        <f t="shared" si="0"/>
        <v>3</v>
      </c>
      <c r="G10" s="117">
        <f t="shared" si="0"/>
        <v>4</v>
      </c>
      <c r="H10" s="117">
        <f t="shared" si="0"/>
        <v>5</v>
      </c>
      <c r="I10" s="117">
        <f t="shared" si="0"/>
        <v>6</v>
      </c>
      <c r="J10" s="117">
        <f t="shared" si="0"/>
        <v>7</v>
      </c>
      <c r="K10" s="118">
        <f t="shared" si="0"/>
        <v>8</v>
      </c>
    </row>
    <row r="11" spans="1:11" x14ac:dyDescent="0.2">
      <c r="A11" s="115">
        <v>9</v>
      </c>
      <c r="B11" s="116">
        <f t="shared" si="1"/>
        <v>0</v>
      </c>
      <c r="C11" s="117">
        <f t="shared" si="1"/>
        <v>1</v>
      </c>
      <c r="D11" s="117">
        <f t="shared" si="1"/>
        <v>2</v>
      </c>
      <c r="E11" s="117">
        <f t="shared" si="0"/>
        <v>3</v>
      </c>
      <c r="F11" s="117">
        <f t="shared" si="0"/>
        <v>4</v>
      </c>
      <c r="G11" s="117">
        <f t="shared" si="0"/>
        <v>5</v>
      </c>
      <c r="H11" s="117">
        <f t="shared" si="0"/>
        <v>6</v>
      </c>
      <c r="I11" s="117">
        <f t="shared" si="0"/>
        <v>7</v>
      </c>
      <c r="J11" s="117">
        <f t="shared" si="0"/>
        <v>8</v>
      </c>
      <c r="K11" s="118">
        <f t="shared" si="0"/>
        <v>9</v>
      </c>
    </row>
    <row r="12" spans="1:11" ht="16" thickBot="1" x14ac:dyDescent="0.25">
      <c r="A12" s="119">
        <v>10</v>
      </c>
      <c r="B12" s="120">
        <f t="shared" si="1"/>
        <v>1</v>
      </c>
      <c r="C12" s="121">
        <f t="shared" si="1"/>
        <v>2</v>
      </c>
      <c r="D12" s="121">
        <f t="shared" si="1"/>
        <v>3</v>
      </c>
      <c r="E12" s="121">
        <f t="shared" si="0"/>
        <v>4</v>
      </c>
      <c r="F12" s="121">
        <f t="shared" si="0"/>
        <v>5</v>
      </c>
      <c r="G12" s="121">
        <f t="shared" si="0"/>
        <v>6</v>
      </c>
      <c r="H12" s="121">
        <f t="shared" si="0"/>
        <v>7</v>
      </c>
      <c r="I12" s="121">
        <f t="shared" si="0"/>
        <v>8</v>
      </c>
      <c r="J12" s="121">
        <f t="shared" si="0"/>
        <v>9</v>
      </c>
      <c r="K12" s="122">
        <f t="shared" si="0"/>
        <v>0</v>
      </c>
    </row>
    <row r="13" spans="1:11" x14ac:dyDescent="0.2">
      <c r="A13" s="123"/>
      <c r="B13" s="123"/>
    </row>
    <row r="14" spans="1:11" ht="16" thickBot="1" x14ac:dyDescent="0.25">
      <c r="B14" s="124" t="s">
        <v>73</v>
      </c>
    </row>
    <row r="15" spans="1:11" ht="16" thickBot="1" x14ac:dyDescent="0.25">
      <c r="A15" s="125" t="s">
        <v>74</v>
      </c>
      <c r="B15" s="126">
        <v>1</v>
      </c>
      <c r="C15" s="127">
        <v>2</v>
      </c>
      <c r="D15" s="127">
        <v>3</v>
      </c>
      <c r="E15" s="127">
        <v>4</v>
      </c>
      <c r="F15" s="127">
        <v>5</v>
      </c>
      <c r="G15" s="127">
        <v>6</v>
      </c>
      <c r="H15" s="127">
        <v>7</v>
      </c>
      <c r="I15" s="127">
        <v>8</v>
      </c>
      <c r="J15" s="127">
        <v>9</v>
      </c>
      <c r="K15" s="128">
        <v>10</v>
      </c>
    </row>
    <row r="16" spans="1:11" x14ac:dyDescent="0.2">
      <c r="A16" s="111">
        <v>1</v>
      </c>
      <c r="B16" s="129">
        <f>(1/13)^2</f>
        <v>5.9171597633136102E-3</v>
      </c>
      <c r="C16" s="130">
        <f>(1/13)^2</f>
        <v>5.9171597633136102E-3</v>
      </c>
      <c r="D16" s="130">
        <f t="shared" ref="D16:J24" si="2">(1/13)^2</f>
        <v>5.9171597633136102E-3</v>
      </c>
      <c r="E16" s="130">
        <f t="shared" si="2"/>
        <v>5.9171597633136102E-3</v>
      </c>
      <c r="F16" s="130">
        <f t="shared" si="2"/>
        <v>5.9171597633136102E-3</v>
      </c>
      <c r="G16" s="130">
        <f t="shared" si="2"/>
        <v>5.9171597633136102E-3</v>
      </c>
      <c r="H16" s="130">
        <f t="shared" si="2"/>
        <v>5.9171597633136102E-3</v>
      </c>
      <c r="I16" s="130">
        <f t="shared" si="2"/>
        <v>5.9171597633136102E-3</v>
      </c>
      <c r="J16" s="130">
        <f t="shared" si="2"/>
        <v>5.9171597633136102E-3</v>
      </c>
      <c r="K16" s="131">
        <f>(1/13)*(4/13)</f>
        <v>2.3668639053254441E-2</v>
      </c>
    </row>
    <row r="17" spans="1:12" x14ac:dyDescent="0.2">
      <c r="A17" s="115">
        <v>2</v>
      </c>
      <c r="B17" s="116">
        <f t="shared" ref="B17:C24" si="3">(1/13)^2</f>
        <v>5.9171597633136102E-3</v>
      </c>
      <c r="C17" s="117">
        <f>(1/13)^2</f>
        <v>5.9171597633136102E-3</v>
      </c>
      <c r="D17" s="117">
        <f t="shared" si="2"/>
        <v>5.9171597633136102E-3</v>
      </c>
      <c r="E17" s="117">
        <f t="shared" si="2"/>
        <v>5.9171597633136102E-3</v>
      </c>
      <c r="F17" s="117">
        <f t="shared" si="2"/>
        <v>5.9171597633136102E-3</v>
      </c>
      <c r="G17" s="117">
        <f t="shared" si="2"/>
        <v>5.9171597633136102E-3</v>
      </c>
      <c r="H17" s="117">
        <f t="shared" si="2"/>
        <v>5.9171597633136102E-3</v>
      </c>
      <c r="I17" s="117">
        <f t="shared" si="2"/>
        <v>5.9171597633136102E-3</v>
      </c>
      <c r="J17" s="117">
        <f t="shared" si="2"/>
        <v>5.9171597633136102E-3</v>
      </c>
      <c r="K17" s="118">
        <f t="shared" ref="K17:K24" si="4">(1/13)*(4/13)</f>
        <v>2.3668639053254441E-2</v>
      </c>
    </row>
    <row r="18" spans="1:12" x14ac:dyDescent="0.2">
      <c r="A18" s="115">
        <v>3</v>
      </c>
      <c r="B18" s="116">
        <f t="shared" si="3"/>
        <v>5.9171597633136102E-3</v>
      </c>
      <c r="C18" s="117">
        <f t="shared" si="3"/>
        <v>5.9171597633136102E-3</v>
      </c>
      <c r="D18" s="117">
        <f>(1/13)^2</f>
        <v>5.9171597633136102E-3</v>
      </c>
      <c r="E18" s="117">
        <f t="shared" si="2"/>
        <v>5.9171597633136102E-3</v>
      </c>
      <c r="F18" s="117">
        <f t="shared" si="2"/>
        <v>5.9171597633136102E-3</v>
      </c>
      <c r="G18" s="117">
        <f t="shared" si="2"/>
        <v>5.9171597633136102E-3</v>
      </c>
      <c r="H18" s="117">
        <f t="shared" si="2"/>
        <v>5.9171597633136102E-3</v>
      </c>
      <c r="I18" s="117">
        <f t="shared" si="2"/>
        <v>5.9171597633136102E-3</v>
      </c>
      <c r="J18" s="117">
        <f t="shared" si="2"/>
        <v>5.9171597633136102E-3</v>
      </c>
      <c r="K18" s="118">
        <f t="shared" si="4"/>
        <v>2.3668639053254441E-2</v>
      </c>
    </row>
    <row r="19" spans="1:12" x14ac:dyDescent="0.2">
      <c r="A19" s="115">
        <v>4</v>
      </c>
      <c r="B19" s="116">
        <f t="shared" si="3"/>
        <v>5.9171597633136102E-3</v>
      </c>
      <c r="C19" s="117">
        <f t="shared" si="3"/>
        <v>5.9171597633136102E-3</v>
      </c>
      <c r="D19" s="117">
        <f t="shared" si="2"/>
        <v>5.9171597633136102E-3</v>
      </c>
      <c r="E19" s="117">
        <f>(1/13)^2</f>
        <v>5.9171597633136102E-3</v>
      </c>
      <c r="F19" s="117">
        <f t="shared" si="2"/>
        <v>5.9171597633136102E-3</v>
      </c>
      <c r="G19" s="117">
        <f t="shared" si="2"/>
        <v>5.9171597633136102E-3</v>
      </c>
      <c r="H19" s="117">
        <f t="shared" si="2"/>
        <v>5.9171597633136102E-3</v>
      </c>
      <c r="I19" s="117">
        <f t="shared" si="2"/>
        <v>5.9171597633136102E-3</v>
      </c>
      <c r="J19" s="117">
        <f t="shared" si="2"/>
        <v>5.9171597633136102E-3</v>
      </c>
      <c r="K19" s="118">
        <f t="shared" si="4"/>
        <v>2.3668639053254441E-2</v>
      </c>
    </row>
    <row r="20" spans="1:12" x14ac:dyDescent="0.2">
      <c r="A20" s="115">
        <v>5</v>
      </c>
      <c r="B20" s="116">
        <f t="shared" si="3"/>
        <v>5.9171597633136102E-3</v>
      </c>
      <c r="C20" s="117">
        <f t="shared" si="3"/>
        <v>5.9171597633136102E-3</v>
      </c>
      <c r="D20" s="117">
        <f t="shared" si="2"/>
        <v>5.9171597633136102E-3</v>
      </c>
      <c r="E20" s="117">
        <f t="shared" si="2"/>
        <v>5.9171597633136102E-3</v>
      </c>
      <c r="F20" s="117">
        <f>(1/13)^2</f>
        <v>5.9171597633136102E-3</v>
      </c>
      <c r="G20" s="117">
        <f t="shared" si="2"/>
        <v>5.9171597633136102E-3</v>
      </c>
      <c r="H20" s="117">
        <f t="shared" si="2"/>
        <v>5.9171597633136102E-3</v>
      </c>
      <c r="I20" s="117">
        <f t="shared" si="2"/>
        <v>5.9171597633136102E-3</v>
      </c>
      <c r="J20" s="117">
        <f t="shared" si="2"/>
        <v>5.9171597633136102E-3</v>
      </c>
      <c r="K20" s="118">
        <f t="shared" si="4"/>
        <v>2.3668639053254441E-2</v>
      </c>
    </row>
    <row r="21" spans="1:12" x14ac:dyDescent="0.2">
      <c r="A21" s="115">
        <v>6</v>
      </c>
      <c r="B21" s="116">
        <f t="shared" si="3"/>
        <v>5.9171597633136102E-3</v>
      </c>
      <c r="C21" s="117">
        <f t="shared" si="3"/>
        <v>5.9171597633136102E-3</v>
      </c>
      <c r="D21" s="117">
        <f t="shared" si="2"/>
        <v>5.9171597633136102E-3</v>
      </c>
      <c r="E21" s="117">
        <f t="shared" si="2"/>
        <v>5.9171597633136102E-3</v>
      </c>
      <c r="F21" s="117">
        <f t="shared" si="2"/>
        <v>5.9171597633136102E-3</v>
      </c>
      <c r="G21" s="117">
        <f>(1/13)^2</f>
        <v>5.9171597633136102E-3</v>
      </c>
      <c r="H21" s="117">
        <f t="shared" si="2"/>
        <v>5.9171597633136102E-3</v>
      </c>
      <c r="I21" s="117">
        <f t="shared" si="2"/>
        <v>5.9171597633136102E-3</v>
      </c>
      <c r="J21" s="117">
        <f t="shared" si="2"/>
        <v>5.9171597633136102E-3</v>
      </c>
      <c r="K21" s="118">
        <f t="shared" si="4"/>
        <v>2.3668639053254441E-2</v>
      </c>
    </row>
    <row r="22" spans="1:12" x14ac:dyDescent="0.2">
      <c r="A22" s="115">
        <v>7</v>
      </c>
      <c r="B22" s="116">
        <f t="shared" si="3"/>
        <v>5.9171597633136102E-3</v>
      </c>
      <c r="C22" s="117">
        <f t="shared" si="3"/>
        <v>5.9171597633136102E-3</v>
      </c>
      <c r="D22" s="117">
        <f t="shared" si="2"/>
        <v>5.9171597633136102E-3</v>
      </c>
      <c r="E22" s="117">
        <f t="shared" si="2"/>
        <v>5.9171597633136102E-3</v>
      </c>
      <c r="F22" s="117">
        <f t="shared" si="2"/>
        <v>5.9171597633136102E-3</v>
      </c>
      <c r="G22" s="117">
        <f t="shared" si="2"/>
        <v>5.9171597633136102E-3</v>
      </c>
      <c r="H22" s="117">
        <f>(1/13)^2</f>
        <v>5.9171597633136102E-3</v>
      </c>
      <c r="I22" s="117">
        <f t="shared" si="2"/>
        <v>5.9171597633136102E-3</v>
      </c>
      <c r="J22" s="117">
        <f t="shared" si="2"/>
        <v>5.9171597633136102E-3</v>
      </c>
      <c r="K22" s="118">
        <f t="shared" si="4"/>
        <v>2.3668639053254441E-2</v>
      </c>
    </row>
    <row r="23" spans="1:12" x14ac:dyDescent="0.2">
      <c r="A23" s="115">
        <v>8</v>
      </c>
      <c r="B23" s="116">
        <f t="shared" si="3"/>
        <v>5.9171597633136102E-3</v>
      </c>
      <c r="C23" s="117">
        <f t="shared" si="3"/>
        <v>5.9171597633136102E-3</v>
      </c>
      <c r="D23" s="117">
        <f t="shared" si="2"/>
        <v>5.9171597633136102E-3</v>
      </c>
      <c r="E23" s="117">
        <f t="shared" si="2"/>
        <v>5.9171597633136102E-3</v>
      </c>
      <c r="F23" s="117">
        <f t="shared" si="2"/>
        <v>5.9171597633136102E-3</v>
      </c>
      <c r="G23" s="117">
        <f t="shared" si="2"/>
        <v>5.9171597633136102E-3</v>
      </c>
      <c r="H23" s="117">
        <f t="shared" si="2"/>
        <v>5.9171597633136102E-3</v>
      </c>
      <c r="I23" s="117">
        <f>(1/13)^2</f>
        <v>5.9171597633136102E-3</v>
      </c>
      <c r="J23" s="117">
        <f t="shared" si="2"/>
        <v>5.9171597633136102E-3</v>
      </c>
      <c r="K23" s="118">
        <f t="shared" si="4"/>
        <v>2.3668639053254441E-2</v>
      </c>
    </row>
    <row r="24" spans="1:12" x14ac:dyDescent="0.2">
      <c r="A24" s="115">
        <v>9</v>
      </c>
      <c r="B24" s="116">
        <f t="shared" si="3"/>
        <v>5.9171597633136102E-3</v>
      </c>
      <c r="C24" s="117">
        <f t="shared" si="3"/>
        <v>5.9171597633136102E-3</v>
      </c>
      <c r="D24" s="117">
        <f t="shared" si="2"/>
        <v>5.9171597633136102E-3</v>
      </c>
      <c r="E24" s="117">
        <f t="shared" si="2"/>
        <v>5.9171597633136102E-3</v>
      </c>
      <c r="F24" s="117">
        <f t="shared" si="2"/>
        <v>5.9171597633136102E-3</v>
      </c>
      <c r="G24" s="117">
        <f t="shared" si="2"/>
        <v>5.9171597633136102E-3</v>
      </c>
      <c r="H24" s="117">
        <f t="shared" si="2"/>
        <v>5.9171597633136102E-3</v>
      </c>
      <c r="I24" s="117">
        <f t="shared" si="2"/>
        <v>5.9171597633136102E-3</v>
      </c>
      <c r="J24" s="117">
        <f>(1/13)^2</f>
        <v>5.9171597633136102E-3</v>
      </c>
      <c r="K24" s="118">
        <f t="shared" si="4"/>
        <v>2.3668639053254441E-2</v>
      </c>
    </row>
    <row r="25" spans="1:12" ht="16" thickBot="1" x14ac:dyDescent="0.25">
      <c r="A25" s="119">
        <v>10</v>
      </c>
      <c r="B25" s="120">
        <f>(1/13)*(4/13)</f>
        <v>2.3668639053254441E-2</v>
      </c>
      <c r="C25" s="121">
        <f t="shared" ref="C25:J25" si="5">(1/13)*(4/13)</f>
        <v>2.3668639053254441E-2</v>
      </c>
      <c r="D25" s="121">
        <f t="shared" si="5"/>
        <v>2.3668639053254441E-2</v>
      </c>
      <c r="E25" s="121">
        <f t="shared" si="5"/>
        <v>2.3668639053254441E-2</v>
      </c>
      <c r="F25" s="121">
        <f t="shared" si="5"/>
        <v>2.3668639053254441E-2</v>
      </c>
      <c r="G25" s="121">
        <f t="shared" si="5"/>
        <v>2.3668639053254441E-2</v>
      </c>
      <c r="H25" s="121">
        <f t="shared" si="5"/>
        <v>2.3668639053254441E-2</v>
      </c>
      <c r="I25" s="121">
        <f t="shared" si="5"/>
        <v>2.3668639053254441E-2</v>
      </c>
      <c r="J25" s="121">
        <f t="shared" si="5"/>
        <v>2.3668639053254441E-2</v>
      </c>
      <c r="K25" s="122">
        <f>(4/13)^2</f>
        <v>9.4674556213017763E-2</v>
      </c>
      <c r="L25" s="110">
        <f>SUM(B16:K25)</f>
        <v>1</v>
      </c>
    </row>
    <row r="28" spans="1:12" ht="16" thickBot="1" x14ac:dyDescent="0.25">
      <c r="A28" s="123"/>
      <c r="B28" s="123"/>
    </row>
    <row r="29" spans="1:12" ht="17" thickBot="1" x14ac:dyDescent="0.25">
      <c r="A29" s="132" t="s">
        <v>0</v>
      </c>
      <c r="B29" s="132" t="s">
        <v>1</v>
      </c>
      <c r="C29" s="133" t="s">
        <v>75</v>
      </c>
    </row>
    <row r="30" spans="1:12" ht="16" x14ac:dyDescent="0.2">
      <c r="A30" s="134">
        <v>0</v>
      </c>
      <c r="B30" s="134">
        <f t="shared" ref="B30:B39" si="6">SUMIF($B$3:$K$12,A30,$B$16:$K$25)</f>
        <v>0.14792899408284027</v>
      </c>
      <c r="C30" s="135">
        <f t="shared" ref="C30:C39" si="7">B30</f>
        <v>0.14792899408284027</v>
      </c>
      <c r="D30" s="204">
        <f>SUM(B30:B35)</f>
        <v>0.62130177514792917</v>
      </c>
      <c r="E30" s="206" t="s">
        <v>76</v>
      </c>
    </row>
    <row r="31" spans="1:12" ht="16" x14ac:dyDescent="0.2">
      <c r="A31" s="136">
        <v>1</v>
      </c>
      <c r="B31" s="136">
        <f t="shared" si="6"/>
        <v>9.4674556213017763E-2</v>
      </c>
      <c r="C31" s="137">
        <f t="shared" si="7"/>
        <v>9.4674556213017763E-2</v>
      </c>
      <c r="D31" s="205"/>
      <c r="E31" s="207"/>
    </row>
    <row r="32" spans="1:12" ht="16" x14ac:dyDescent="0.2">
      <c r="A32" s="136">
        <v>2</v>
      </c>
      <c r="B32" s="136">
        <f t="shared" si="6"/>
        <v>9.4674556213017763E-2</v>
      </c>
      <c r="C32" s="137">
        <f t="shared" si="7"/>
        <v>9.4674556213017763E-2</v>
      </c>
      <c r="D32" s="205"/>
      <c r="E32" s="207"/>
    </row>
    <row r="33" spans="1:5" ht="16" x14ac:dyDescent="0.2">
      <c r="A33" s="136">
        <v>3</v>
      </c>
      <c r="B33" s="136">
        <f t="shared" si="6"/>
        <v>9.4674556213017763E-2</v>
      </c>
      <c r="C33" s="137">
        <f t="shared" si="7"/>
        <v>9.4674556213017763E-2</v>
      </c>
      <c r="D33" s="205"/>
      <c r="E33" s="207"/>
    </row>
    <row r="34" spans="1:5" ht="16" x14ac:dyDescent="0.2">
      <c r="A34" s="136">
        <v>4</v>
      </c>
      <c r="B34" s="136">
        <f t="shared" si="6"/>
        <v>9.4674556213017763E-2</v>
      </c>
      <c r="C34" s="137">
        <f t="shared" si="7"/>
        <v>9.4674556213017763E-2</v>
      </c>
      <c r="D34" s="205"/>
      <c r="E34" s="207"/>
    </row>
    <row r="35" spans="1:5" ht="16" x14ac:dyDescent="0.2">
      <c r="A35" s="136">
        <v>5</v>
      </c>
      <c r="B35" s="136">
        <f t="shared" si="6"/>
        <v>9.4674556213017763E-2</v>
      </c>
      <c r="C35" s="137">
        <f t="shared" si="7"/>
        <v>9.4674556213017763E-2</v>
      </c>
      <c r="D35" s="205"/>
      <c r="E35" s="207"/>
    </row>
    <row r="36" spans="1:5" ht="16" x14ac:dyDescent="0.2">
      <c r="A36" s="136">
        <v>6</v>
      </c>
      <c r="B36" s="136">
        <f t="shared" si="6"/>
        <v>9.4674556213017763E-2</v>
      </c>
      <c r="C36" s="137">
        <f t="shared" si="7"/>
        <v>9.4674556213017763E-2</v>
      </c>
      <c r="D36" s="205">
        <f>SUM(B36:B39)</f>
        <v>0.37869822485207105</v>
      </c>
      <c r="E36" s="209" t="s">
        <v>77</v>
      </c>
    </row>
    <row r="37" spans="1:5" ht="16" x14ac:dyDescent="0.2">
      <c r="A37" s="136">
        <v>7</v>
      </c>
      <c r="B37" s="136">
        <f t="shared" si="6"/>
        <v>9.4674556213017763E-2</v>
      </c>
      <c r="C37" s="137">
        <f t="shared" si="7"/>
        <v>9.4674556213017763E-2</v>
      </c>
      <c r="D37" s="205"/>
      <c r="E37" s="207"/>
    </row>
    <row r="38" spans="1:5" ht="16" x14ac:dyDescent="0.2">
      <c r="A38" s="136">
        <v>8</v>
      </c>
      <c r="B38" s="136">
        <f t="shared" si="6"/>
        <v>9.4674556213017763E-2</v>
      </c>
      <c r="C38" s="137">
        <f t="shared" si="7"/>
        <v>9.4674556213017763E-2</v>
      </c>
      <c r="D38" s="205"/>
      <c r="E38" s="207"/>
    </row>
    <row r="39" spans="1:5" ht="17" thickBot="1" x14ac:dyDescent="0.25">
      <c r="A39" s="138">
        <v>9</v>
      </c>
      <c r="B39" s="138">
        <f t="shared" si="6"/>
        <v>9.4674556213017763E-2</v>
      </c>
      <c r="C39" s="139">
        <f t="shared" si="7"/>
        <v>9.4674556213017763E-2</v>
      </c>
      <c r="D39" s="208"/>
      <c r="E39" s="210"/>
    </row>
    <row r="40" spans="1:5" x14ac:dyDescent="0.2">
      <c r="E40" s="140"/>
    </row>
    <row r="41" spans="1:5" x14ac:dyDescent="0.2">
      <c r="C41" s="141">
        <f>SUM(C30:C39)</f>
        <v>1.0000000000000002</v>
      </c>
    </row>
  </sheetData>
  <mergeCells count="4">
    <mergeCell ref="D30:D35"/>
    <mergeCell ref="E30:E35"/>
    <mergeCell ref="D36:D39"/>
    <mergeCell ref="E36:E39"/>
  </mergeCells>
  <conditionalFormatting sqref="B1">
    <cfRule type="containsText" dxfId="1203" priority="7" operator="containsText" text="R">
      <formula>NOT(ISERROR(SEARCH("R",B1)))</formula>
    </cfRule>
    <cfRule type="containsText" dxfId="1202" priority="8" operator="containsText" text="D">
      <formula>NOT(ISERROR(SEARCH("D",B1)))</formula>
    </cfRule>
    <cfRule type="containsText" dxfId="1201" priority="9" operator="containsText" text="S">
      <formula>NOT(ISERROR(SEARCH("S",B1)))</formula>
    </cfRule>
    <cfRule type="containsText" dxfId="1200" priority="10" operator="containsText" text="H">
      <formula>NOT(ISERROR(SEARCH("H",B1)))</formula>
    </cfRule>
  </conditionalFormatting>
  <conditionalFormatting sqref="B1">
    <cfRule type="containsText" dxfId="1199" priority="6" operator="containsText" text="P">
      <formula>NOT(ISERROR(SEARCH("P",B1)))</formula>
    </cfRule>
  </conditionalFormatting>
  <conditionalFormatting sqref="B14">
    <cfRule type="containsText" dxfId="1198" priority="1" operator="containsText" text="P">
      <formula>NOT(ISERROR(SEARCH("P",B14)))</formula>
    </cfRule>
  </conditionalFormatting>
  <conditionalFormatting sqref="B14">
    <cfRule type="containsText" dxfId="1197" priority="2" operator="containsText" text="R">
      <formula>NOT(ISERROR(SEARCH("R",B14)))</formula>
    </cfRule>
    <cfRule type="containsText" dxfId="1196" priority="3" operator="containsText" text="D">
      <formula>NOT(ISERROR(SEARCH("D",B14)))</formula>
    </cfRule>
    <cfRule type="containsText" dxfId="1195" priority="4" operator="containsText" text="S">
      <formula>NOT(ISERROR(SEARCH("S",B14)))</formula>
    </cfRule>
    <cfRule type="containsText" dxfId="1194" priority="5" operator="containsText" text="H">
      <formula>NOT(ISERROR(SEARCH("H",B14)))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</v>
      </c>
      <c r="D1">
        <f>C2+E2</f>
        <v>1.0000000000000002</v>
      </c>
    </row>
    <row r="2" spans="1:23" x14ac:dyDescent="0.2">
      <c r="A2" t="s">
        <v>4</v>
      </c>
      <c r="B2" s="34" t="s">
        <v>12</v>
      </c>
      <c r="C2" s="40">
        <f>'P Analysis'!B9</f>
        <v>0.6662497363759714</v>
      </c>
      <c r="D2" s="34" t="s">
        <v>13</v>
      </c>
      <c r="E2" s="40">
        <f>'P Analysis'!E9</f>
        <v>0.33375026362402882</v>
      </c>
      <c r="F2" s="34" t="s">
        <v>17</v>
      </c>
      <c r="G2" s="40">
        <f>'P Analysis'!V9</f>
        <v>1</v>
      </c>
      <c r="H2" t="s">
        <v>20</v>
      </c>
      <c r="I2" s="48">
        <f>'P Analysis'!W9</f>
        <v>-2</v>
      </c>
      <c r="J2" t="s">
        <v>6</v>
      </c>
      <c r="K2" s="48">
        <f>C2*G2-E2*I2</f>
        <v>1.333750263624029</v>
      </c>
      <c r="L2" t="s">
        <v>5</v>
      </c>
      <c r="M2" s="48">
        <v>1</v>
      </c>
      <c r="N2" t="s">
        <v>47</v>
      </c>
      <c r="O2" s="48">
        <v>2</v>
      </c>
    </row>
    <row r="4" spans="1:23" x14ac:dyDescent="0.2">
      <c r="A4" t="s">
        <v>10</v>
      </c>
      <c r="B4">
        <f>$C$2</f>
        <v>0.6662497363759714</v>
      </c>
      <c r="C4" t="s">
        <v>11</v>
      </c>
      <c r="D4">
        <f>$E$2</f>
        <v>0.33375026362402882</v>
      </c>
      <c r="E4" t="s">
        <v>5</v>
      </c>
      <c r="F4">
        <f>$G$2</f>
        <v>1</v>
      </c>
      <c r="G4" t="s">
        <v>72</v>
      </c>
      <c r="H4">
        <f>$I$2</f>
        <v>-2</v>
      </c>
      <c r="I4" t="s">
        <v>6</v>
      </c>
      <c r="J4">
        <f>$K$2</f>
        <v>1.333750263624029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41" t="s">
        <v>7</v>
      </c>
      <c r="S6" s="42" t="s">
        <v>17</v>
      </c>
      <c r="T6" s="43" t="s">
        <v>20</v>
      </c>
      <c r="U6" s="44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0.6662497363759714</v>
      </c>
      <c r="C7" s="18">
        <v>1</v>
      </c>
      <c r="D7" s="37">
        <f>C7*D4</f>
        <v>0.33375026362402882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1.0000000000000002</v>
      </c>
      <c r="R7" s="26">
        <f>B7-D7</f>
        <v>0.33249947275194258</v>
      </c>
      <c r="S7" s="26">
        <f>SUM(C7)*$B$4*$F$4</f>
        <v>0.6662497363759714</v>
      </c>
      <c r="T7" s="9">
        <f>SUM(C7)*$D$4*$H$4</f>
        <v>-0.66750052724805764</v>
      </c>
      <c r="U7" s="91">
        <f>S7+T7</f>
        <v>-1.2507908720862382E-3</v>
      </c>
      <c r="V7" s="68">
        <f>(U7-W7*D7)/B7</f>
        <v>0.49906131979962209</v>
      </c>
      <c r="W7" s="18">
        <f>-COUNT(D7:M7)</f>
        <v>-1</v>
      </c>
    </row>
    <row r="8" spans="1:23" x14ac:dyDescent="0.2">
      <c r="A8" s="20">
        <v>2</v>
      </c>
      <c r="B8" s="19">
        <f>C8*B4</f>
        <v>0.85675970203101093</v>
      </c>
      <c r="C8" s="19">
        <f>1/(1-B4*D4)</f>
        <v>1.2859437764152943</v>
      </c>
      <c r="D8" s="32">
        <f>C8*D4</f>
        <v>0.42918407438428369</v>
      </c>
      <c r="E8" s="1">
        <f>D8*D4</f>
        <v>0.14324029796898949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0.71351940406202141</v>
      </c>
      <c r="S8" s="16">
        <f>SUM(C8:D8)*$B$4*$F$4</f>
        <v>1.1427034784463053</v>
      </c>
      <c r="T8" s="3">
        <f>SUM(C8:D8)*$D$4*$H$4</f>
        <v>-1.1448487447065463</v>
      </c>
      <c r="U8" s="92">
        <f>S8+T8+U7</f>
        <v>-3.3960571323272681E-3</v>
      </c>
      <c r="V8" s="68">
        <f>(U8-W8*E8)/B8</f>
        <v>0.33041299460581458</v>
      </c>
      <c r="W8" s="19">
        <f>-COUNT(D8:M8)</f>
        <v>-2</v>
      </c>
    </row>
    <row r="9" spans="1:23" x14ac:dyDescent="0.2">
      <c r="A9" s="20">
        <v>3</v>
      </c>
      <c r="B9" s="19">
        <f>C9*B4</f>
        <v>0.93304940755402133</v>
      </c>
      <c r="C9" s="19">
        <f>1/(1-D4*B4/(1-D4*B4))</f>
        <v>1.400449946335877</v>
      </c>
      <c r="D9" s="32">
        <f>C9*D4*C8</f>
        <v>0.60105081393968318</v>
      </c>
      <c r="E9" s="1">
        <f>D9*(D4)</f>
        <v>0.20060086760380635</v>
      </c>
      <c r="F9" s="1">
        <f>E9*D4</f>
        <v>6.6950592445979271E-2</v>
      </c>
      <c r="G9" s="1"/>
      <c r="H9" s="1"/>
      <c r="I9" s="1"/>
      <c r="J9" s="1"/>
      <c r="K9" s="1"/>
      <c r="L9" s="1"/>
      <c r="M9" s="3"/>
      <c r="N9">
        <f>B9+F9</f>
        <v>1.0000000000000007</v>
      </c>
      <c r="R9" s="16">
        <f>B9-F9</f>
        <v>0.8660988151080421</v>
      </c>
      <c r="S9" s="16">
        <f>SUM(C9:E9)*$B$4*$F$4</f>
        <v>1.4671496290477255</v>
      </c>
      <c r="T9" s="3">
        <f>SUM(C9:E9)*$D$4*$H$4</f>
        <v>-1.4699039976632833</v>
      </c>
      <c r="U9" s="92">
        <f t="shared" ref="U9:U15" si="0">S9+T9+U8</f>
        <v>-6.1504257478850466E-3</v>
      </c>
      <c r="V9" s="68">
        <f>(U9-W9*F9)/B9</f>
        <v>0.20867207032525767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0.96755016571280972</v>
      </c>
      <c r="C10" s="19">
        <f>1/(1-D4*B4/(1-D4*B4/(1-D4*B4)))</f>
        <v>1.4522334687526413</v>
      </c>
      <c r="D10" s="32">
        <f>C10*D4*C9</f>
        <v>0.67877470573202814</v>
      </c>
      <c r="E10" s="1">
        <f>D10*D4*C8</f>
        <v>0.29131929379506499</v>
      </c>
      <c r="F10" s="1">
        <f>E10*D4</f>
        <v>9.7227891102868849E-2</v>
      </c>
      <c r="G10" s="1">
        <f>F10*D4</f>
        <v>3.2449834287190844E-2</v>
      </c>
      <c r="H10" s="1"/>
      <c r="I10" s="1"/>
      <c r="J10" s="1"/>
      <c r="K10" s="1"/>
      <c r="L10" s="1"/>
      <c r="M10" s="3"/>
      <c r="N10">
        <f>B10+G10</f>
        <v>1.0000000000000007</v>
      </c>
      <c r="R10" s="16">
        <f>B10-G10</f>
        <v>0.93510033142561888</v>
      </c>
      <c r="S10" s="16">
        <f>SUM(C10:F10)*$B$4*$F$4</f>
        <v>1.6786530939733253</v>
      </c>
      <c r="T10" s="3">
        <f>SUM(C10:F10)*$D$4*$H$4</f>
        <v>-1.681804530818557</v>
      </c>
      <c r="U10" s="92">
        <f t="shared" si="0"/>
        <v>-9.3018625931167165E-3</v>
      </c>
      <c r="V10" s="68">
        <f>(U10-W10*G10)/B10</f>
        <v>0.12453873589786865</v>
      </c>
      <c r="W10" s="19">
        <f t="shared" si="1"/>
        <v>-4</v>
      </c>
    </row>
    <row r="11" spans="1:23" x14ac:dyDescent="0.2">
      <c r="A11" s="20">
        <v>5</v>
      </c>
      <c r="B11" s="19">
        <f>C11*B4</f>
        <v>0.98400463355385726</v>
      </c>
      <c r="C11" s="19">
        <f>1/(1-D4*B4/(1-D4*B4/(1-D4*B4/(1-D4*B4))))</f>
        <v>1.4769306159973827</v>
      </c>
      <c r="D11" s="32">
        <f>C11*D4*C10</f>
        <v>0.71584360932226498</v>
      </c>
      <c r="E11" s="1">
        <f>D11*D4*C9</f>
        <v>0.33458568868077504</v>
      </c>
      <c r="F11" s="1">
        <f>E11*D4*C8</f>
        <v>0.14359884909868653</v>
      </c>
      <c r="G11" s="1">
        <f>F11*D4</f>
        <v>4.7926153742793763E-2</v>
      </c>
      <c r="H11" s="1">
        <f>G11*D4</f>
        <v>1.5995366446143154E-2</v>
      </c>
      <c r="I11" s="1"/>
      <c r="J11" s="1"/>
      <c r="K11" s="1"/>
      <c r="L11" s="1"/>
      <c r="M11" s="3"/>
      <c r="N11">
        <f>B11+H11</f>
        <v>1.0000000000000004</v>
      </c>
      <c r="R11" s="16">
        <f>B11-H11</f>
        <v>0.96800926710771407</v>
      </c>
      <c r="S11" s="16">
        <f>SUM(C11:G11)*$B$4*$F$4</f>
        <v>1.811456359082523</v>
      </c>
      <c r="T11" s="3">
        <f>SUM(C11:G11)*$D$4*$H$4</f>
        <v>-1.8148571155187618</v>
      </c>
      <c r="U11" s="92">
        <f t="shared" si="0"/>
        <v>-1.2702619029355544E-2</v>
      </c>
      <c r="V11" s="68">
        <f>(U11-W11*H11)/B11</f>
        <v>6.8367780910127324E-2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0.99205099521595075</v>
      </c>
      <c r="C12" s="19">
        <f>1/(1-D4*B4/(1-D4*B4/(1-D4*B4/(1-D4*B4/(1-D4*B4)))))</f>
        <v>1.4890077114509002</v>
      </c>
      <c r="D12" s="32">
        <f>C12*D4*C11</f>
        <v>0.73397058903292089</v>
      </c>
      <c r="E12" s="1">
        <f>D12*D4*C10</f>
        <v>0.35574328942656708</v>
      </c>
      <c r="F12" s="1">
        <f>E12*D4*C9</f>
        <v>0.16627460514600717</v>
      </c>
      <c r="G12" s="1">
        <f>F12*D4*C8</f>
        <v>7.1362412503201342E-2</v>
      </c>
      <c r="H12" s="1">
        <f>G12*D4</f>
        <v>2.3817223985790139E-2</v>
      </c>
      <c r="I12" s="1">
        <f>H12*D4</f>
        <v>7.9490047840500011E-3</v>
      </c>
      <c r="J12" s="1"/>
      <c r="K12" s="1"/>
      <c r="L12" s="1"/>
      <c r="M12" s="3"/>
      <c r="N12">
        <f>B12+I12</f>
        <v>1.0000000000000007</v>
      </c>
      <c r="R12" s="16">
        <f>B12-I12</f>
        <v>0.98410199043190072</v>
      </c>
      <c r="S12" s="16">
        <f>SUM(C12:H12)*$B$4*$F$4</f>
        <v>1.8922663990285196</v>
      </c>
      <c r="T12" s="3">
        <f>SUM(C12:H12)*$D$4*$H$4</f>
        <v>-1.8958188650337364</v>
      </c>
      <c r="U12" s="92">
        <f t="shared" si="0"/>
        <v>-1.6255085034572403E-2</v>
      </c>
      <c r="V12" s="68">
        <f>(U12-W12*I12)/B12</f>
        <v>3.1690854423147813E-2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0.99603382918384264</v>
      </c>
      <c r="C13" s="19">
        <f>1/(1-D4*B4/(1-D4*B4/(1-D4*B4/(1-D4*B4/(1-D4*B4/(1-D4*B4))))))</f>
        <v>1.4949857010101251</v>
      </c>
      <c r="D13" s="32">
        <f>C13*D4*C12</f>
        <v>0.74294318479219612</v>
      </c>
      <c r="E13" s="1">
        <f>D13*D4*C11</f>
        <v>0.36621599926341519</v>
      </c>
      <c r="F13" s="1">
        <f>E13*D4*C10</f>
        <v>0.1774987801490247</v>
      </c>
      <c r="G13" s="1">
        <f>F13*D4*C9</f>
        <v>8.2963025474776353E-2</v>
      </c>
      <c r="H13" s="1">
        <f>G13*D4*C8</f>
        <v>3.5606409296511633E-2</v>
      </c>
      <c r="I13" s="1">
        <f>H13*D4</f>
        <v>1.1883648489415827E-2</v>
      </c>
      <c r="J13" s="1">
        <f>I13*D4</f>
        <v>3.9661708161578242E-3</v>
      </c>
      <c r="K13" s="1"/>
      <c r="L13" s="1"/>
      <c r="M13" s="3"/>
      <c r="N13">
        <f>B13+J13</f>
        <v>1.0000000000000004</v>
      </c>
      <c r="R13" s="16">
        <f>B13-J13</f>
        <v>0.99206765836768485</v>
      </c>
      <c r="S13" s="16">
        <f>SUM(C13:I13)*$B$4*$F$4</f>
        <v>1.9401836909731025</v>
      </c>
      <c r="T13" s="3">
        <f>SUM(C13:I13)*$D$4*$H$4</f>
        <v>-1.9438261150047276</v>
      </c>
      <c r="U13" s="92">
        <f t="shared" si="0"/>
        <v>-1.9897509066197472E-2</v>
      </c>
      <c r="V13" s="68">
        <f>(U13-W13*J13)/B13</f>
        <v>7.8970075276986323E-3</v>
      </c>
      <c r="W13" s="19">
        <f t="shared" si="1"/>
        <v>-7</v>
      </c>
    </row>
    <row r="14" spans="1:23" x14ac:dyDescent="0.2">
      <c r="A14" s="20">
        <v>8</v>
      </c>
      <c r="B14" s="19">
        <f>C14*B4</f>
        <v>0.99801713120622948</v>
      </c>
      <c r="C14" s="19">
        <f>1/(1-D4*B4/(1-D4*B4/(1-D4*B4/(1-D4*B4/(1-D4*B4/(1-D4*B4/(1-D4*B4)))))))</f>
        <v>1.4979625157300451</v>
      </c>
      <c r="D14" s="32">
        <f>C14*D4*C13</f>
        <v>0.74741120114911352</v>
      </c>
      <c r="E14" s="1">
        <f>D14*D4*C12</f>
        <v>0.37143101620028296</v>
      </c>
      <c r="F14" s="1">
        <f>E14*D4*C11</f>
        <v>0.18308799857052163</v>
      </c>
      <c r="G14" s="1">
        <f>F14*D4*C10</f>
        <v>8.873969589411243E-2</v>
      </c>
      <c r="H14" s="1">
        <f>G14*D4*C9</f>
        <v>4.1476981672246206E-2</v>
      </c>
      <c r="I14" s="1">
        <f>H14*D4*C8</f>
        <v>1.7801259987256884E-2</v>
      </c>
      <c r="J14" s="1">
        <f>I14*D4</f>
        <v>5.9411752135868608E-3</v>
      </c>
      <c r="K14" s="1">
        <f>J14*D4</f>
        <v>1.9828687937711604E-3</v>
      </c>
      <c r="L14" s="1"/>
      <c r="M14" s="3"/>
      <c r="N14">
        <f>B14+K14</f>
        <v>1.0000000000000007</v>
      </c>
      <c r="R14" s="16">
        <f>B14-K14</f>
        <v>0.99603426241245829</v>
      </c>
      <c r="S14" s="16">
        <f>SUM(C14:J14)*$B$4*$F$4</f>
        <v>1.9680030126366135</v>
      </c>
      <c r="T14" s="3">
        <f>SUM(C14:J14)*$D$4*$H$4</f>
        <v>-1.9716976635611057</v>
      </c>
      <c r="U14" s="92">
        <f t="shared" si="0"/>
        <v>-2.3592159990689643E-2</v>
      </c>
      <c r="V14" s="68">
        <f>(U14-W14*K14)/B14</f>
        <v>-7.7445660989592796E-3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0.99900768998069056</v>
      </c>
      <c r="C15" s="19">
        <f>1/(1-D4*B4/(1-D4*B4/(1-D4*B4/(1-D4*B4/(1-D4*B4/(1-D4*B4/(1-D4*B4/(1-D4*B4))))))))</f>
        <v>1.4994492837096456</v>
      </c>
      <c r="D15" s="32">
        <f>C15*D4*C14</f>
        <v>0.74964274871817915</v>
      </c>
      <c r="E15" s="1">
        <f>D15*D4*C13</f>
        <v>0.37403565267393524</v>
      </c>
      <c r="F15" s="1">
        <f>E15*D4*C12</f>
        <v>0.18587952970763508</v>
      </c>
      <c r="G15" s="1">
        <f>F15*D4*C11</f>
        <v>9.1624849797276559E-2</v>
      </c>
      <c r="H15" s="1">
        <f>G15*D4*C10</f>
        <v>4.440903484027247E-2</v>
      </c>
      <c r="I15" s="1">
        <f>H15*D4*C9</f>
        <v>2.0756806811125565E-2</v>
      </c>
      <c r="J15" s="1">
        <f>I15*D4*C8</f>
        <v>8.9084909184063196E-3</v>
      </c>
      <c r="K15" s="1">
        <f>J15*D4</f>
        <v>2.9732111925103756E-3</v>
      </c>
      <c r="L15" s="1">
        <f>K15*D4</f>
        <v>9.9231001931025103E-4</v>
      </c>
      <c r="M15" s="3"/>
      <c r="N15">
        <f>B15+L15</f>
        <v>1.0000000000000009</v>
      </c>
      <c r="R15" s="16">
        <f>B15-L15</f>
        <v>0.99801537996138034</v>
      </c>
      <c r="S15" s="16">
        <f>SUM(C15:K15)*$B$4*$F$4</f>
        <v>1.9838782540879429</v>
      </c>
      <c r="T15" s="3">
        <f>SUM(C15:K15)*$D$4*$H$4</f>
        <v>-1.9876027085620882</v>
      </c>
      <c r="U15" s="92">
        <f t="shared" si="0"/>
        <v>-2.731661446483491E-2</v>
      </c>
      <c r="V15" s="68">
        <f>(U15-W15*L15)/B15</f>
        <v>-1.8404086850820962E-2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0.99950316050077126</v>
      </c>
      <c r="C16" s="33">
        <f>1/(1-D4*B4/(1-D4*B4/(1-D4*B4/(1-D4*B4/(1-D4*B4/(1-D4*B4/(1-D4*B4/(1-D4*B4/(1-D4*B4)))))))))</f>
        <v>1.5001929545781338</v>
      </c>
      <c r="D16" s="38">
        <f>C16*D4*C15</f>
        <v>0.75075895309003182</v>
      </c>
      <c r="E16" s="28">
        <f>D16*D4*C14</f>
        <v>0.37533847348729343</v>
      </c>
      <c r="F16" s="28">
        <f>E16*D4*C13</f>
        <v>0.18727583391490468</v>
      </c>
      <c r="G16" s="28">
        <f>F16*D4*C12</f>
        <v>9.3067983452512867E-2</v>
      </c>
      <c r="H16" s="28">
        <f>G16*D4*C11</f>
        <v>4.5875627177367699E-2</v>
      </c>
      <c r="I16" s="28">
        <f>H16*D4*C10</f>
        <v>2.2235150509350453E-2</v>
      </c>
      <c r="J16" s="28">
        <f>I16*D4*C9</f>
        <v>1.0392721327966061E-2</v>
      </c>
      <c r="K16" s="28">
        <f>J16*D4*C8</f>
        <v>4.4603904834769172E-3</v>
      </c>
      <c r="L16" s="28">
        <f>K16*D4</f>
        <v>1.4886564997265304E-3</v>
      </c>
      <c r="M16" s="4">
        <f>L16*D4</f>
        <v>4.968394992293535E-4</v>
      </c>
      <c r="N16">
        <f>B16+M16</f>
        <v>1.0000000000000007</v>
      </c>
      <c r="R16" s="17">
        <f>B16-M16</f>
        <v>0.99900632100154185</v>
      </c>
      <c r="S16" s="17">
        <f>SUM(C16:L16)*$B$4*$F$4</f>
        <v>1.9928107550146221</v>
      </c>
      <c r="T16" s="4">
        <f>SUM(C16:L16)*$D$4*$H$4</f>
        <v>-1.9965519790122868</v>
      </c>
      <c r="U16" s="93">
        <f>S16+T16+U15</f>
        <v>-3.1057838462499543E-2</v>
      </c>
      <c r="V16" s="69">
        <f>(U16-W16*M16)/B16</f>
        <v>-2.6102412179601985E-2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79" t="s">
        <v>21</v>
      </c>
      <c r="E18" s="54" t="s">
        <v>36</v>
      </c>
      <c r="F18" s="45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2</v>
      </c>
      <c r="D19" s="65">
        <f>SUM($C$19:C19)</f>
        <v>2</v>
      </c>
      <c r="E19" s="6">
        <f t="shared" ref="E19:E28" si="2">B19/R7</f>
        <v>3.0075235660479933</v>
      </c>
      <c r="F19" s="80">
        <f t="shared" ref="F19:F28" si="3">D19/R7</f>
        <v>6.0150471320959866</v>
      </c>
      <c r="G19" s="2">
        <f>F19*2</f>
        <v>12.030094264191973</v>
      </c>
    </row>
    <row r="20" spans="1:7" x14ac:dyDescent="0.2">
      <c r="A20" s="19">
        <v>2</v>
      </c>
      <c r="B20" s="16">
        <f>C19</f>
        <v>2</v>
      </c>
      <c r="C20" s="1">
        <f>B20*$O$2</f>
        <v>4</v>
      </c>
      <c r="D20" s="66">
        <f>SUM($C$19:C20)</f>
        <v>6</v>
      </c>
      <c r="E20" s="16">
        <f t="shared" si="2"/>
        <v>2.803007162263738</v>
      </c>
      <c r="F20" s="1">
        <f t="shared" si="3"/>
        <v>8.4090214867912128</v>
      </c>
      <c r="G20" s="3">
        <f t="shared" ref="G20:G28" si="4">F20*2</f>
        <v>16.818042973582426</v>
      </c>
    </row>
    <row r="21" spans="1:7" x14ac:dyDescent="0.2">
      <c r="A21" s="19">
        <v>3</v>
      </c>
      <c r="B21" s="16">
        <f t="shared" ref="B21:B28" si="5">C20</f>
        <v>4</v>
      </c>
      <c r="C21" s="1">
        <f>B21*$O$2</f>
        <v>8</v>
      </c>
      <c r="D21" s="66">
        <f>SUM($C$19:C21)</f>
        <v>14</v>
      </c>
      <c r="E21" s="16">
        <f t="shared" si="2"/>
        <v>4.6184106596439776</v>
      </c>
      <c r="F21" s="1">
        <f t="shared" si="3"/>
        <v>16.164437308753921</v>
      </c>
      <c r="G21" s="3">
        <f t="shared" si="4"/>
        <v>32.328874617507843</v>
      </c>
    </row>
    <row r="22" spans="1:7" x14ac:dyDescent="0.2">
      <c r="A22" s="19">
        <v>4</v>
      </c>
      <c r="B22" s="16">
        <f t="shared" si="5"/>
        <v>8</v>
      </c>
      <c r="C22" s="1">
        <f>B22*$O$2</f>
        <v>16</v>
      </c>
      <c r="D22" s="66">
        <f>SUM($C$19:C22)</f>
        <v>30</v>
      </c>
      <c r="E22" s="16">
        <f t="shared" si="2"/>
        <v>8.5552317020393946</v>
      </c>
      <c r="F22" s="1">
        <f t="shared" si="3"/>
        <v>32.082118882647734</v>
      </c>
      <c r="G22" s="3">
        <f t="shared" si="4"/>
        <v>64.164237765295468</v>
      </c>
    </row>
    <row r="23" spans="1:7" x14ac:dyDescent="0.2">
      <c r="A23" s="19">
        <v>5</v>
      </c>
      <c r="B23" s="16">
        <f t="shared" si="5"/>
        <v>16</v>
      </c>
      <c r="C23" s="1">
        <f>B23*$O$2</f>
        <v>32</v>
      </c>
      <c r="D23" s="66">
        <f>SUM($C$19:C23)</f>
        <v>62</v>
      </c>
      <c r="E23" s="16">
        <f t="shared" si="2"/>
        <v>16.528767382368066</v>
      </c>
      <c r="F23" s="1">
        <f t="shared" si="3"/>
        <v>64.048973606676256</v>
      </c>
      <c r="G23" s="3">
        <f t="shared" si="4"/>
        <v>128.09794721335251</v>
      </c>
    </row>
    <row r="24" spans="1:7" x14ac:dyDescent="0.2">
      <c r="A24" s="19">
        <v>6</v>
      </c>
      <c r="B24" s="16">
        <f t="shared" si="5"/>
        <v>32</v>
      </c>
      <c r="C24" s="1">
        <f>B24*$O$2</f>
        <v>64</v>
      </c>
      <c r="D24" s="66">
        <f>SUM($C$19:C24)</f>
        <v>126</v>
      </c>
      <c r="E24" s="16">
        <f t="shared" si="2"/>
        <v>32.516954859481487</v>
      </c>
      <c r="F24" s="1">
        <f t="shared" si="3"/>
        <v>128.03550975920837</v>
      </c>
      <c r="G24" s="3">
        <f t="shared" si="4"/>
        <v>256.07101951841673</v>
      </c>
    </row>
    <row r="25" spans="1:7" x14ac:dyDescent="0.2">
      <c r="A25" s="19">
        <v>7</v>
      </c>
      <c r="B25" s="16">
        <f t="shared" si="5"/>
        <v>64</v>
      </c>
      <c r="C25" s="1">
        <f>B25*$O$2</f>
        <v>128</v>
      </c>
      <c r="D25" s="66">
        <f>SUM($C$19:C25)</f>
        <v>254</v>
      </c>
      <c r="E25" s="16">
        <f t="shared" si="2"/>
        <v>64.511729074308775</v>
      </c>
      <c r="F25" s="1">
        <f t="shared" si="3"/>
        <v>256.03092476366294</v>
      </c>
      <c r="G25" s="3">
        <f t="shared" si="4"/>
        <v>512.06184952732588</v>
      </c>
    </row>
    <row r="26" spans="1:7" x14ac:dyDescent="0.2">
      <c r="A26" s="19">
        <v>8</v>
      </c>
      <c r="B26" s="16">
        <f t="shared" si="5"/>
        <v>128</v>
      </c>
      <c r="C26" s="1">
        <f>B26*$O$2</f>
        <v>256</v>
      </c>
      <c r="D26" s="66">
        <f>SUM($C$19:C26)</f>
        <v>510</v>
      </c>
      <c r="E26" s="16">
        <f t="shared" si="2"/>
        <v>128.50963549183123</v>
      </c>
      <c r="F26" s="1">
        <f t="shared" si="3"/>
        <v>512.03057891276512</v>
      </c>
      <c r="G26" s="3">
        <f t="shared" si="4"/>
        <v>1024.0611578255302</v>
      </c>
    </row>
    <row r="27" spans="1:7" x14ac:dyDescent="0.2">
      <c r="A27" s="19">
        <v>9</v>
      </c>
      <c r="B27" s="16">
        <f t="shared" si="5"/>
        <v>256</v>
      </c>
      <c r="C27" s="1">
        <f>B27*$O$2</f>
        <v>512</v>
      </c>
      <c r="D27" s="66">
        <f>SUM($C$19:C27)</f>
        <v>1022</v>
      </c>
      <c r="E27" s="16">
        <f t="shared" si="2"/>
        <v>256.50907304645574</v>
      </c>
      <c r="F27" s="1">
        <f t="shared" si="3"/>
        <v>1024.0323150526476</v>
      </c>
      <c r="G27" s="3">
        <f t="shared" si="4"/>
        <v>2048.0646301052952</v>
      </c>
    </row>
    <row r="28" spans="1:7" ht="17" thickBot="1" x14ac:dyDescent="0.25">
      <c r="A28" s="33">
        <v>10</v>
      </c>
      <c r="B28" s="17">
        <f t="shared" si="5"/>
        <v>512</v>
      </c>
      <c r="C28" s="28">
        <f>B28*$O$2</f>
        <v>1024</v>
      </c>
      <c r="D28" s="67">
        <f>SUM($C$19:C28)</f>
        <v>2046</v>
      </c>
      <c r="E28" s="17">
        <f t="shared" si="2"/>
        <v>512.50926969781381</v>
      </c>
      <c r="F28" s="28">
        <f t="shared" si="3"/>
        <v>2048.0350894564981</v>
      </c>
      <c r="G28" s="4">
        <f t="shared" si="4"/>
        <v>4096.0701789129962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7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2</v>
      </c>
      <c r="D31" s="9">
        <f>SUM($C$31:C31)</f>
        <v>2</v>
      </c>
      <c r="E31" s="70">
        <f t="shared" ref="E31:E40" si="6">B31/R7</f>
        <v>3.0075235660479933</v>
      </c>
      <c r="F31" s="2">
        <f t="shared" ref="F31:F40" si="7">D31/R7</f>
        <v>6.0150471320959866</v>
      </c>
      <c r="G31" s="2">
        <f>F31*2</f>
        <v>12.030094264191973</v>
      </c>
    </row>
    <row r="32" spans="1:7" x14ac:dyDescent="0.2">
      <c r="A32" s="19">
        <v>2</v>
      </c>
      <c r="B32" s="16">
        <f>B31*($O$2+1)</f>
        <v>3</v>
      </c>
      <c r="C32" s="1">
        <f>B32*$O$2</f>
        <v>6</v>
      </c>
      <c r="D32" s="3">
        <f>SUM($C$31:C32)</f>
        <v>8</v>
      </c>
      <c r="E32" s="52">
        <f t="shared" si="6"/>
        <v>4.2045107433956064</v>
      </c>
      <c r="F32" s="3">
        <f t="shared" si="7"/>
        <v>11.212028649054952</v>
      </c>
      <c r="G32" s="3">
        <f t="shared" ref="G32:G40" si="8">F32*2</f>
        <v>22.424057298109904</v>
      </c>
    </row>
    <row r="33" spans="1:7" x14ac:dyDescent="0.2">
      <c r="A33" s="19">
        <v>3</v>
      </c>
      <c r="B33" s="16">
        <f>B32*($O$2+1)</f>
        <v>9</v>
      </c>
      <c r="C33" s="1">
        <f>B33*$O$2</f>
        <v>18</v>
      </c>
      <c r="D33" s="3">
        <f>SUM($C$31:C33)</f>
        <v>26</v>
      </c>
      <c r="E33" s="52">
        <f t="shared" si="6"/>
        <v>10.39142398419895</v>
      </c>
      <c r="F33" s="3">
        <f t="shared" si="7"/>
        <v>30.019669287685854</v>
      </c>
      <c r="G33" s="3">
        <f t="shared" si="8"/>
        <v>60.039338575371708</v>
      </c>
    </row>
    <row r="34" spans="1:7" x14ac:dyDescent="0.2">
      <c r="A34" s="19">
        <v>4</v>
      </c>
      <c r="B34" s="16">
        <f>B33*($O$2+1)</f>
        <v>27</v>
      </c>
      <c r="C34" s="1">
        <f>B34*$O$2</f>
        <v>54</v>
      </c>
      <c r="D34" s="3">
        <f>SUM($C$31:C34)</f>
        <v>80</v>
      </c>
      <c r="E34" s="52">
        <f t="shared" si="6"/>
        <v>28.87390699438296</v>
      </c>
      <c r="F34" s="3">
        <f t="shared" si="7"/>
        <v>85.552317020393957</v>
      </c>
      <c r="G34" s="3">
        <f t="shared" si="8"/>
        <v>171.10463404078791</v>
      </c>
    </row>
    <row r="35" spans="1:7" x14ac:dyDescent="0.2">
      <c r="A35" s="19">
        <v>5</v>
      </c>
      <c r="B35" s="16">
        <f>B34*($O$2+1)</f>
        <v>81</v>
      </c>
      <c r="C35" s="1">
        <f>B35*$O$2</f>
        <v>162</v>
      </c>
      <c r="D35" s="3">
        <f>SUM($C$31:C35)</f>
        <v>242</v>
      </c>
      <c r="E35" s="52">
        <f t="shared" si="6"/>
        <v>83.676884873238322</v>
      </c>
      <c r="F35" s="3">
        <f t="shared" si="7"/>
        <v>249.99760665831698</v>
      </c>
      <c r="G35" s="3">
        <f t="shared" si="8"/>
        <v>499.99521331663396</v>
      </c>
    </row>
    <row r="36" spans="1:7" x14ac:dyDescent="0.2">
      <c r="A36" s="19">
        <v>6</v>
      </c>
      <c r="B36" s="16">
        <f>B35*($O$2+1)</f>
        <v>243</v>
      </c>
      <c r="C36" s="1">
        <f>B36*$O$2</f>
        <v>486</v>
      </c>
      <c r="D36" s="3">
        <f>SUM($C$31:C36)</f>
        <v>728</v>
      </c>
      <c r="E36" s="52">
        <f t="shared" si="6"/>
        <v>246.92562596418756</v>
      </c>
      <c r="F36" s="3">
        <f t="shared" si="7"/>
        <v>739.76072305320383</v>
      </c>
      <c r="G36" s="3">
        <f t="shared" si="8"/>
        <v>1479.5214461064077</v>
      </c>
    </row>
    <row r="37" spans="1:7" x14ac:dyDescent="0.2">
      <c r="A37" s="19">
        <v>7</v>
      </c>
      <c r="B37" s="16">
        <f>B36*($O$2+1)</f>
        <v>729</v>
      </c>
      <c r="C37" s="1">
        <f>B37*$O$2</f>
        <v>1458</v>
      </c>
      <c r="D37" s="3">
        <f>SUM($C$31:C37)</f>
        <v>2186</v>
      </c>
      <c r="E37" s="52">
        <f t="shared" si="6"/>
        <v>734.8289139870484</v>
      </c>
      <c r="F37" s="3">
        <f t="shared" si="7"/>
        <v>2203.4787461943592</v>
      </c>
      <c r="G37" s="3">
        <f t="shared" si="8"/>
        <v>4406.9574923887185</v>
      </c>
    </row>
    <row r="38" spans="1:7" x14ac:dyDescent="0.2">
      <c r="A38" s="19">
        <v>8</v>
      </c>
      <c r="B38" s="16">
        <f>B37*($O$2+1)</f>
        <v>2187</v>
      </c>
      <c r="C38" s="1">
        <f>B38*$O$2</f>
        <v>4374</v>
      </c>
      <c r="D38" s="3">
        <f>SUM($C$31:C38)</f>
        <v>6560</v>
      </c>
      <c r="E38" s="52">
        <f t="shared" si="6"/>
        <v>2195.7076001612104</v>
      </c>
      <c r="F38" s="3">
        <f t="shared" si="7"/>
        <v>6586.1188189563509</v>
      </c>
      <c r="G38" s="3">
        <f t="shared" si="8"/>
        <v>13172.237637912702</v>
      </c>
    </row>
    <row r="39" spans="1:7" x14ac:dyDescent="0.2">
      <c r="A39" s="19">
        <v>9</v>
      </c>
      <c r="B39" s="16">
        <f>B38*($O$2+1)</f>
        <v>6561</v>
      </c>
      <c r="C39" s="1">
        <f>B39*$O$2</f>
        <v>13122</v>
      </c>
      <c r="D39" s="3">
        <f>SUM($C$31:C39)</f>
        <v>19682</v>
      </c>
      <c r="E39" s="52">
        <f t="shared" si="6"/>
        <v>6574.0469853820159</v>
      </c>
      <c r="F39" s="3">
        <f t="shared" si="7"/>
        <v>19721.13896757946</v>
      </c>
      <c r="G39" s="3">
        <f t="shared" si="8"/>
        <v>39442.27793515892</v>
      </c>
    </row>
    <row r="40" spans="1:7" ht="17" thickBot="1" x14ac:dyDescent="0.25">
      <c r="A40" s="33">
        <v>10</v>
      </c>
      <c r="B40" s="17">
        <f>B39*($O$2+1)</f>
        <v>19683</v>
      </c>
      <c r="C40" s="28">
        <f>B40*$O$2</f>
        <v>39366</v>
      </c>
      <c r="D40" s="4">
        <f>SUM($C$31:C40)</f>
        <v>59048</v>
      </c>
      <c r="E40" s="52">
        <f t="shared" si="6"/>
        <v>19702.578038011856</v>
      </c>
      <c r="F40" s="3">
        <f t="shared" si="7"/>
        <v>59106.733119368189</v>
      </c>
      <c r="G40" s="4">
        <f t="shared" si="8"/>
        <v>118213.46623873638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2</v>
      </c>
      <c r="D43" s="9">
        <f>SUM(C43:C43)</f>
        <v>2</v>
      </c>
      <c r="E43" s="26">
        <f t="shared" ref="E43:E52" si="9">B43/R7</f>
        <v>3.0075235660479933</v>
      </c>
      <c r="F43" s="9">
        <f t="shared" ref="F43:F52" si="10">D43/R7</f>
        <v>6.0150471320959866</v>
      </c>
      <c r="G43" s="2">
        <f>F43*2</f>
        <v>12.030094264191973</v>
      </c>
    </row>
    <row r="44" spans="1:7" x14ac:dyDescent="0.2">
      <c r="A44" s="19">
        <v>2</v>
      </c>
      <c r="B44" s="16">
        <f>B43*$O$2*2</f>
        <v>4</v>
      </c>
      <c r="C44" s="1">
        <f>B44*$O$2</f>
        <v>8</v>
      </c>
      <c r="D44" s="3">
        <f>SUM($C$43:C44)</f>
        <v>10</v>
      </c>
      <c r="E44" s="16">
        <f t="shared" si="9"/>
        <v>5.6060143245274761</v>
      </c>
      <c r="F44" s="3">
        <f t="shared" si="10"/>
        <v>14.01503581131869</v>
      </c>
      <c r="G44" s="3">
        <f t="shared" ref="G44:G52" si="11">F44*2</f>
        <v>28.030071622637379</v>
      </c>
    </row>
    <row r="45" spans="1:7" x14ac:dyDescent="0.2">
      <c r="A45" s="19">
        <v>3</v>
      </c>
      <c r="B45" s="16">
        <f>B44*$O$2*2</f>
        <v>16</v>
      </c>
      <c r="C45" s="1">
        <f>B45*$O$2</f>
        <v>32</v>
      </c>
      <c r="D45" s="3">
        <f>SUM($C$43:C45)</f>
        <v>42</v>
      </c>
      <c r="E45" s="16">
        <f t="shared" si="9"/>
        <v>18.47364263857591</v>
      </c>
      <c r="F45" s="3">
        <f t="shared" si="10"/>
        <v>48.493311926261761</v>
      </c>
      <c r="G45" s="3">
        <f t="shared" si="11"/>
        <v>96.986623852523522</v>
      </c>
    </row>
    <row r="46" spans="1:7" x14ac:dyDescent="0.2">
      <c r="A46" s="19">
        <v>4</v>
      </c>
      <c r="B46" s="16">
        <f>B45*$O$2*2</f>
        <v>64</v>
      </c>
      <c r="C46" s="1">
        <f>B46*$O$2</f>
        <v>128</v>
      </c>
      <c r="D46" s="3">
        <f>SUM($C$43:C46)</f>
        <v>170</v>
      </c>
      <c r="E46" s="16">
        <f t="shared" si="9"/>
        <v>68.441853616315157</v>
      </c>
      <c r="F46" s="3">
        <f t="shared" si="10"/>
        <v>181.79867366833716</v>
      </c>
      <c r="G46" s="3">
        <f t="shared" si="11"/>
        <v>363.59734733667432</v>
      </c>
    </row>
    <row r="47" spans="1:7" x14ac:dyDescent="0.2">
      <c r="A47" s="19">
        <v>5</v>
      </c>
      <c r="B47" s="16">
        <f>B46*$O$2*2</f>
        <v>256</v>
      </c>
      <c r="C47" s="1">
        <f>B47*$O$2</f>
        <v>512</v>
      </c>
      <c r="D47" s="3">
        <f>SUM($C$43:C47)</f>
        <v>682</v>
      </c>
      <c r="E47" s="16">
        <f t="shared" si="9"/>
        <v>264.46027811788906</v>
      </c>
      <c r="F47" s="3">
        <f t="shared" si="10"/>
        <v>704.5387096734388</v>
      </c>
      <c r="G47" s="3">
        <f t="shared" si="11"/>
        <v>1409.0774193468776</v>
      </c>
    </row>
    <row r="48" spans="1:7" x14ac:dyDescent="0.2">
      <c r="A48" s="19">
        <v>6</v>
      </c>
      <c r="B48" s="16">
        <f>B47*$O$2*2</f>
        <v>1024</v>
      </c>
      <c r="C48" s="1">
        <f>B48*$O$2</f>
        <v>2048</v>
      </c>
      <c r="D48" s="3">
        <f>SUM($C$43:C48)</f>
        <v>2730</v>
      </c>
      <c r="E48" s="16">
        <f t="shared" si="9"/>
        <v>1040.5425555034076</v>
      </c>
      <c r="F48" s="3">
        <f t="shared" si="10"/>
        <v>2774.1027114495146</v>
      </c>
      <c r="G48" s="3">
        <f t="shared" si="11"/>
        <v>5548.2054228990291</v>
      </c>
    </row>
    <row r="49" spans="1:7" x14ac:dyDescent="0.2">
      <c r="A49" s="19">
        <v>7</v>
      </c>
      <c r="B49" s="16">
        <f>B48*$O$2*2</f>
        <v>4096</v>
      </c>
      <c r="C49" s="1">
        <f>B49*$O$2</f>
        <v>8192</v>
      </c>
      <c r="D49" s="3">
        <f>SUM($C$43:C49)</f>
        <v>10922</v>
      </c>
      <c r="E49" s="16">
        <f t="shared" si="9"/>
        <v>4128.7506607557616</v>
      </c>
      <c r="F49" s="3">
        <f t="shared" si="10"/>
        <v>11009.329764837506</v>
      </c>
      <c r="G49" s="3">
        <f t="shared" si="11"/>
        <v>22018.659529675013</v>
      </c>
    </row>
    <row r="50" spans="1:7" x14ac:dyDescent="0.2">
      <c r="A50" s="19">
        <v>8</v>
      </c>
      <c r="B50" s="16">
        <f>B49*$O$2*2</f>
        <v>16384</v>
      </c>
      <c r="C50" s="1">
        <f>B50*$O$2</f>
        <v>32768</v>
      </c>
      <c r="D50" s="3">
        <f>SUM($C$43:C50)</f>
        <v>43690</v>
      </c>
      <c r="E50" s="16">
        <f t="shared" si="9"/>
        <v>16449.233342954398</v>
      </c>
      <c r="F50" s="3">
        <f t="shared" si="10"/>
        <v>43863.952926860213</v>
      </c>
      <c r="G50" s="3">
        <f t="shared" si="11"/>
        <v>87727.905853720426</v>
      </c>
    </row>
    <row r="51" spans="1:7" x14ac:dyDescent="0.2">
      <c r="A51" s="19">
        <v>9</v>
      </c>
      <c r="B51" s="16">
        <f>B50*$O$2*2</f>
        <v>65536</v>
      </c>
      <c r="C51" s="1">
        <f>B51*$O$2</f>
        <v>131072</v>
      </c>
      <c r="D51" s="3">
        <f>SUM($C$43:C51)</f>
        <v>174762</v>
      </c>
      <c r="E51" s="16">
        <f t="shared" si="9"/>
        <v>65666.322699892669</v>
      </c>
      <c r="F51" s="3">
        <f t="shared" si="10"/>
        <v>175109.52587400272</v>
      </c>
      <c r="G51" s="3">
        <f t="shared" si="11"/>
        <v>350219.05174800544</v>
      </c>
    </row>
    <row r="52" spans="1:7" ht="17" thickBot="1" x14ac:dyDescent="0.25">
      <c r="A52" s="33">
        <v>10</v>
      </c>
      <c r="B52" s="17">
        <f>B51*$O$2*2</f>
        <v>262144</v>
      </c>
      <c r="C52" s="28">
        <f>B52*$O$2</f>
        <v>524288</v>
      </c>
      <c r="D52" s="4">
        <f>SUM($C$43:C52)</f>
        <v>699050</v>
      </c>
      <c r="E52" s="17">
        <f t="shared" si="9"/>
        <v>262404.74608528067</v>
      </c>
      <c r="F52" s="4">
        <f t="shared" si="10"/>
        <v>699745.32223097025</v>
      </c>
      <c r="G52" s="4">
        <f t="shared" si="11"/>
        <v>1399490.6444619405</v>
      </c>
    </row>
  </sheetData>
  <conditionalFormatting sqref="R7:R16">
    <cfRule type="cellIs" dxfId="1151" priority="77" operator="lessThanOrEqual">
      <formula>0</formula>
    </cfRule>
    <cfRule type="cellIs" dxfId="1150" priority="78" operator="greaterThan">
      <formula>0</formula>
    </cfRule>
  </conditionalFormatting>
  <conditionalFormatting sqref="F19:F28">
    <cfRule type="cellIs" dxfId="1149" priority="51" stopIfTrue="1" operator="lessThan">
      <formula>0</formula>
    </cfRule>
    <cfRule type="cellIs" dxfId="1148" priority="52" operator="equal">
      <formula>MIN($F$19:$F$28)</formula>
    </cfRule>
  </conditionalFormatting>
  <conditionalFormatting sqref="E19:E28">
    <cfRule type="cellIs" dxfId="1147" priority="49" stopIfTrue="1" operator="lessThan">
      <formula>0</formula>
    </cfRule>
    <cfRule type="cellIs" dxfId="1146" priority="50" operator="equal">
      <formula>MIN($E$19:$E$28)</formula>
    </cfRule>
  </conditionalFormatting>
  <conditionalFormatting sqref="F43:F52">
    <cfRule type="cellIs" dxfId="1145" priority="47" stopIfTrue="1" operator="lessThan">
      <formula>0</formula>
    </cfRule>
    <cfRule type="cellIs" dxfId="1144" priority="48" operator="equal">
      <formula>MIN($F$43:$F$52)</formula>
    </cfRule>
  </conditionalFormatting>
  <conditionalFormatting sqref="E43:E52">
    <cfRule type="cellIs" dxfId="1143" priority="45" stopIfTrue="1" operator="lessThan">
      <formula>0</formula>
    </cfRule>
    <cfRule type="cellIs" dxfId="1142" priority="46" operator="equal">
      <formula>MIN($E$43:$E$52)</formula>
    </cfRule>
  </conditionalFormatting>
  <conditionalFormatting sqref="F31:F40">
    <cfRule type="cellIs" dxfId="1141" priority="37" stopIfTrue="1" operator="lessThan">
      <formula>0</formula>
    </cfRule>
    <cfRule type="cellIs" dxfId="1140" priority="38" operator="equal">
      <formula>MIN($F$31:$F$40)</formula>
    </cfRule>
  </conditionalFormatting>
  <conditionalFormatting sqref="E31:E40">
    <cfRule type="cellIs" dxfId="1139" priority="35" stopIfTrue="1" operator="lessThan">
      <formula>0</formula>
    </cfRule>
    <cfRule type="cellIs" dxfId="1138" priority="36" operator="equal">
      <formula>MIN($E$31:$E$40)</formula>
    </cfRule>
  </conditionalFormatting>
  <conditionalFormatting sqref="G19:G28">
    <cfRule type="cellIs" dxfId="1137" priority="13" stopIfTrue="1" operator="lessThanOrEqual">
      <formula>0</formula>
    </cfRule>
    <cfRule type="cellIs" dxfId="1136" priority="14" operator="equal">
      <formula>MIN($G$19:$G$28)</formula>
    </cfRule>
  </conditionalFormatting>
  <conditionalFormatting sqref="G31:G40">
    <cfRule type="cellIs" dxfId="1135" priority="11" stopIfTrue="1" operator="lessThanOrEqual">
      <formula>0</formula>
    </cfRule>
    <cfRule type="cellIs" dxfId="1134" priority="12" operator="equal">
      <formula>MIN($G$19:$G$28)</formula>
    </cfRule>
  </conditionalFormatting>
  <conditionalFormatting sqref="G43:G52">
    <cfRule type="cellIs" dxfId="1133" priority="9" stopIfTrue="1" operator="lessThanOrEqual">
      <formula>0</formula>
    </cfRule>
    <cfRule type="cellIs" dxfId="1132" priority="10" operator="equal">
      <formula>MIN($G$19:$G$28)</formula>
    </cfRule>
  </conditionalFormatting>
  <conditionalFormatting sqref="U7:U16">
    <cfRule type="cellIs" dxfId="1131" priority="3" operator="lessThanOrEqual">
      <formula>0</formula>
    </cfRule>
    <cfRule type="cellIs" dxfId="1130" priority="4" operator="greaterThan">
      <formula>0</formula>
    </cfRule>
  </conditionalFormatting>
  <conditionalFormatting sqref="S7:T16">
    <cfRule type="cellIs" dxfId="1129" priority="1" operator="lessThanOrEqual">
      <formula>0</formula>
    </cfRule>
    <cfRule type="cellIs" dxfId="112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1.0000000000000002</v>
      </c>
    </row>
    <row r="2" spans="1:23" x14ac:dyDescent="0.2">
      <c r="A2" t="s">
        <v>4</v>
      </c>
      <c r="B2" s="34" t="s">
        <v>12</v>
      </c>
      <c r="C2" s="40">
        <f>'P Analysis'!B10</f>
        <v>0.74953085574500211</v>
      </c>
      <c r="D2" s="34" t="s">
        <v>13</v>
      </c>
      <c r="E2" s="40">
        <f>'P Analysis'!F10</f>
        <v>0.25046914425499806</v>
      </c>
      <c r="F2" s="34" t="s">
        <v>17</v>
      </c>
      <c r="G2" s="40">
        <f>'P Analysis'!V10</f>
        <v>1.0000000000000002</v>
      </c>
      <c r="H2" s="34" t="s">
        <v>20</v>
      </c>
      <c r="I2" s="48">
        <f>'P Analysis'!W10</f>
        <v>-3</v>
      </c>
      <c r="J2" t="s">
        <v>6</v>
      </c>
      <c r="K2" s="48">
        <f>C2*G2-E2*I2</f>
        <v>1.5009382885099964</v>
      </c>
      <c r="L2" t="s">
        <v>5</v>
      </c>
      <c r="M2" s="48">
        <v>1</v>
      </c>
      <c r="N2" t="s">
        <v>47</v>
      </c>
      <c r="O2" s="48">
        <v>3</v>
      </c>
    </row>
    <row r="4" spans="1:23" x14ac:dyDescent="0.2">
      <c r="A4" t="s">
        <v>10</v>
      </c>
      <c r="B4">
        <f>$C$2</f>
        <v>0.74953085574500211</v>
      </c>
      <c r="C4" t="s">
        <v>11</v>
      </c>
      <c r="D4">
        <f>$E$2</f>
        <v>0.25046914425499806</v>
      </c>
      <c r="E4" t="s">
        <v>5</v>
      </c>
      <c r="F4">
        <f>$G$2</f>
        <v>1.0000000000000002</v>
      </c>
      <c r="G4" t="s">
        <v>72</v>
      </c>
      <c r="H4">
        <f>$I$2</f>
        <v>-3</v>
      </c>
      <c r="I4" t="s">
        <v>6</v>
      </c>
      <c r="J4">
        <f>$K$2</f>
        <v>1.5009382885099964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0.74953085574500211</v>
      </c>
      <c r="C7" s="18">
        <v>1</v>
      </c>
      <c r="D7" s="37">
        <f>C7*D4</f>
        <v>0.25046914425499806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1.0000000000000002</v>
      </c>
      <c r="R7" s="23">
        <f>B7-D7</f>
        <v>0.49906171149000406</v>
      </c>
      <c r="S7" s="26">
        <f>SUM(C7)*$B$4*$F$4</f>
        <v>0.74953085574500222</v>
      </c>
      <c r="T7" s="9">
        <f>SUM(C7)*$D$4*$H$4</f>
        <v>-0.75140743276499422</v>
      </c>
      <c r="U7" s="91">
        <f>S7+T7</f>
        <v>-1.8765770199919984E-3</v>
      </c>
      <c r="V7" s="68">
        <f>(U7-W7*D7)/B7</f>
        <v>0.33166422079837593</v>
      </c>
      <c r="W7" s="18">
        <f>-COUNT(D7:M7)</f>
        <v>-1</v>
      </c>
    </row>
    <row r="8" spans="1:23" x14ac:dyDescent="0.2">
      <c r="A8" s="20">
        <v>2</v>
      </c>
      <c r="B8" s="19">
        <f>C8*B4</f>
        <v>0.92276567108222951</v>
      </c>
      <c r="C8" s="19">
        <f>1/(1-B4*D4)</f>
        <v>1.2311243279838551</v>
      </c>
      <c r="D8" s="32">
        <f>C8*D4</f>
        <v>0.30835865690162573</v>
      </c>
      <c r="E8" s="1">
        <f>D8*D4</f>
        <v>7.7234328917770739E-2</v>
      </c>
      <c r="F8" s="1"/>
      <c r="G8" s="1"/>
      <c r="H8" s="1"/>
      <c r="I8" s="1"/>
      <c r="J8" s="1"/>
      <c r="K8" s="1"/>
      <c r="L8" s="1"/>
      <c r="M8" s="3"/>
      <c r="N8">
        <f>B8+E8</f>
        <v>1.0000000000000002</v>
      </c>
      <c r="R8" s="20">
        <f>B8-E8</f>
        <v>0.8455313421644588</v>
      </c>
      <c r="S8" s="16">
        <f>SUM(C8:D8)*$B$4*$F$4</f>
        <v>1.1538899990660847</v>
      </c>
      <c r="T8" s="3">
        <f>SUM(C8:D8)*$D$4*$H$4</f>
        <v>-1.1567789574581895</v>
      </c>
      <c r="U8" s="92">
        <f>S8+T8+U7</f>
        <v>-4.7655354120967885E-3</v>
      </c>
      <c r="V8" s="68">
        <f>(U8-W8*E8)/B8</f>
        <v>0.16223308594463778</v>
      </c>
      <c r="W8" s="19">
        <f>-COUNT(D8:M8)</f>
        <v>-2</v>
      </c>
    </row>
    <row r="9" spans="1:23" x14ac:dyDescent="0.2">
      <c r="A9" s="20">
        <v>3</v>
      </c>
      <c r="B9" s="19">
        <f>C9*B4</f>
        <v>0.97484012438523804</v>
      </c>
      <c r="C9" s="19">
        <f>1/(1-D4*B4/(1-D4*B4))</f>
        <v>1.3006003914492459</v>
      </c>
      <c r="D9" s="32">
        <f>C9*D4*C8</f>
        <v>0.40105138987301814</v>
      </c>
      <c r="E9" s="1">
        <f>D9*(D4)</f>
        <v>0.10045099842377245</v>
      </c>
      <c r="F9" s="1">
        <f>E9*D4</f>
        <v>2.5159875614762444E-2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20">
        <f>B9-F9</f>
        <v>0.94968024877047563</v>
      </c>
      <c r="S9" s="16">
        <f>SUM(C9:E9)*$B$4*$F$4</f>
        <v>1.350731638643494</v>
      </c>
      <c r="T9" s="3">
        <f>SUM(C9:E9)*$D$4*$H$4</f>
        <v>-1.3541134233076291</v>
      </c>
      <c r="U9" s="92">
        <f t="shared" ref="U9:U15" si="0">S9+T9+U8</f>
        <v>-8.1473200762318676E-3</v>
      </c>
      <c r="V9" s="68">
        <f>(U9-W9*F9)/B9</f>
        <v>6.9070101941605178E-2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0.99166247621606318</v>
      </c>
      <c r="C10" s="19">
        <f>1/(1-D4*B4/(1-D4*B4/(1-D4*B4)))</f>
        <v>1.3230442330895003</v>
      </c>
      <c r="D10" s="32">
        <f>C10*D4*C9</f>
        <v>0.43099524270873135</v>
      </c>
      <c r="E10" s="1">
        <f>D10*D4*C8</f>
        <v>0.1329011141726546</v>
      </c>
      <c r="F10" s="1">
        <f>E10*D4</f>
        <v>3.3287628337360591E-2</v>
      </c>
      <c r="G10" s="1">
        <f>F10*D4</f>
        <v>8.33752378393713E-3</v>
      </c>
      <c r="H10" s="1"/>
      <c r="I10" s="1"/>
      <c r="J10" s="1"/>
      <c r="K10" s="1"/>
      <c r="L10" s="1"/>
      <c r="M10" s="3"/>
      <c r="N10">
        <f>B10+G10</f>
        <v>1.0000000000000002</v>
      </c>
      <c r="R10" s="20">
        <f>B10-G10</f>
        <v>0.98332495243212603</v>
      </c>
      <c r="S10" s="16">
        <f>SUM(C10:F10)*$B$4*$F$4</f>
        <v>1.4392702996942812</v>
      </c>
      <c r="T10" s="3">
        <f>SUM(C10:F10)*$D$4*$H$4</f>
        <v>-1.4428737558418985</v>
      </c>
      <c r="U10" s="92">
        <f t="shared" si="0"/>
        <v>-1.1750776223849124E-2</v>
      </c>
      <c r="V10" s="68">
        <f>(U10-W10*G10)/B10</f>
        <v>2.1780917832362693E-2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0.99722160824083517</v>
      </c>
      <c r="C11" s="19">
        <f>1/(1-D4*B4/(1-D4*B4/(1-D4*B4/(1-D4*B4))))</f>
        <v>1.3304610485310027</v>
      </c>
      <c r="D11" s="32">
        <f>C11*D4*C10</f>
        <v>0.44089051971387921</v>
      </c>
      <c r="E11" s="1">
        <f>D11*D4*C9</f>
        <v>0.14362461344798261</v>
      </c>
      <c r="F11" s="1">
        <f>E11*D4*C8</f>
        <v>4.4287892900835089E-2</v>
      </c>
      <c r="G11" s="1">
        <f>F11*D4</f>
        <v>1.1092750635729169E-2</v>
      </c>
      <c r="H11" s="1">
        <f>G11*D4</f>
        <v>2.7783917591651707E-3</v>
      </c>
      <c r="I11" s="1"/>
      <c r="J11" s="1"/>
      <c r="K11" s="1"/>
      <c r="L11" s="1"/>
      <c r="M11" s="3"/>
      <c r="N11">
        <f>B11+H11</f>
        <v>1.0000000000000004</v>
      </c>
      <c r="R11" s="20">
        <f>B11-H11</f>
        <v>0.99444321648167</v>
      </c>
      <c r="S11" s="16">
        <f>SUM(C11:G11)*$B$4*$F$4</f>
        <v>1.4768432373372196</v>
      </c>
      <c r="T11" s="3">
        <f>SUM(C11:G11)*$D$4*$H$4</f>
        <v>-1.4805407636766295</v>
      </c>
      <c r="U11" s="92">
        <f t="shared" si="0"/>
        <v>-1.544830256325902E-2</v>
      </c>
      <c r="V11" s="68">
        <f>(U11-W11*H11)/B11</f>
        <v>-1.5606799477386583E-3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0.99907241190788043</v>
      </c>
      <c r="C12" s="19">
        <f>1/(1-D4*B4/(1-D4*B4/(1-D4*B4/(1-D4*B4/(1-D4*B4)))))</f>
        <v>1.3329303313535299</v>
      </c>
      <c r="D12" s="32">
        <f>C12*D4*C11</f>
        <v>0.44418495756603804</v>
      </c>
      <c r="E12" s="1">
        <f>D12*D4*C10</f>
        <v>0.14719479161498689</v>
      </c>
      <c r="F12" s="1">
        <f>E12*D4*C9</f>
        <v>4.7950214626929152E-2</v>
      </c>
      <c r="G12" s="1">
        <f>F12*D4*C8</f>
        <v>1.4785863780504562E-2</v>
      </c>
      <c r="H12" s="1">
        <f>G12*D4</f>
        <v>3.7034026481739478E-3</v>
      </c>
      <c r="I12" s="1">
        <f>H12*D4</f>
        <v>9.2758809211982232E-4</v>
      </c>
      <c r="J12" s="1"/>
      <c r="K12" s="1"/>
      <c r="L12" s="1"/>
      <c r="M12" s="3"/>
      <c r="N12">
        <f>B12+I12</f>
        <v>1.0000000000000002</v>
      </c>
      <c r="R12" s="20">
        <f>B12-I12</f>
        <v>0.99814482381576064</v>
      </c>
      <c r="S12" s="16">
        <f>SUM(C12:H12)*$B$4*$F$4</f>
        <v>1.4921282224726624</v>
      </c>
      <c r="T12" s="3">
        <f>SUM(C12:H12)*$D$4*$H$4</f>
        <v>-1.4958640173525017</v>
      </c>
      <c r="U12" s="92">
        <f t="shared" si="0"/>
        <v>-1.9184097443098347E-2</v>
      </c>
      <c r="V12" s="68">
        <f>(U12-W12*I12)/B12</f>
        <v>-1.3631213041277648E-2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0.9996901258965617</v>
      </c>
      <c r="C13" s="19">
        <f>1/(1-D4*B4/(1-D4*B4/(1-D4*B4/(1-D4*B4/(1-D4*B4/(1-D4*B4))))))</f>
        <v>1.3337544655221856</v>
      </c>
      <c r="D13" s="32">
        <f>C13*D4*C12</f>
        <v>0.44528449091058137</v>
      </c>
      <c r="E13" s="1">
        <f>D13*D4*C11</f>
        <v>0.1483863545209344</v>
      </c>
      <c r="F13" s="1">
        <f>E13*D4*C10</f>
        <v>4.9172530857191962E-2</v>
      </c>
      <c r="G13" s="1">
        <f>F13*D4*C9</f>
        <v>1.6018456784252032E-2</v>
      </c>
      <c r="H13" s="1">
        <f>G13*D4*C8</f>
        <v>4.9394298196286917E-3</v>
      </c>
      <c r="I13" s="1">
        <f>H13*D4</f>
        <v>1.2371747600300178E-3</v>
      </c>
      <c r="J13" s="1">
        <f>I13*D4</f>
        <v>3.0987410343860113E-4</v>
      </c>
      <c r="K13" s="1"/>
      <c r="L13" s="1"/>
      <c r="M13" s="3"/>
      <c r="N13">
        <f>B13+J13</f>
        <v>1.0000000000000002</v>
      </c>
      <c r="R13" s="20">
        <f>B13-J13</f>
        <v>0.99938025179312306</v>
      </c>
      <c r="S13" s="16">
        <f>SUM(C13:I13)*$B$4*$F$4</f>
        <v>1.4981569551736482</v>
      </c>
      <c r="T13" s="3">
        <f>SUM(C13:I13)*$D$4*$H$4</f>
        <v>-1.501907844003469</v>
      </c>
      <c r="U13" s="92">
        <f t="shared" si="0"/>
        <v>-2.2934986272919122E-2</v>
      </c>
      <c r="V13" s="68">
        <f>(U13-W13*J13)/B13</f>
        <v>-2.077230434803511E-2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0.99989646074629945</v>
      </c>
      <c r="C14" s="19">
        <f>1/(1-D4*B4/(1-D4*B4/(1-D4*B4/(1-D4*B4/(1-D4*B4/(1-D4*B4/(1-D4*B4)))))))</f>
        <v>1.3340297508532113</v>
      </c>
      <c r="D14" s="32">
        <f>C14*D4*C13</f>
        <v>0.44565176775971393</v>
      </c>
      <c r="E14" s="1">
        <f>D14*D4*C12</f>
        <v>0.14878437198153394</v>
      </c>
      <c r="F14" s="1">
        <f>E14*D4*C11</f>
        <v>4.9580820843050474E-2</v>
      </c>
      <c r="G14" s="1">
        <f>F14*D4*C10</f>
        <v>1.6430179518197204E-2</v>
      </c>
      <c r="H14" s="1">
        <f>G14*D4*C9</f>
        <v>5.3522996677575164E-3</v>
      </c>
      <c r="I14" s="1">
        <f>H14*D4*C8</f>
        <v>1.6504279368847255E-3</v>
      </c>
      <c r="J14" s="1">
        <f>I14*D4</f>
        <v>4.1338127300605916E-4</v>
      </c>
      <c r="K14" s="1">
        <f>J14*D4</f>
        <v>1.0353925370086937E-4</v>
      </c>
      <c r="L14" s="1"/>
      <c r="M14" s="3"/>
      <c r="N14">
        <f>B14+K14</f>
        <v>1.0000000000000002</v>
      </c>
      <c r="R14" s="20">
        <f>B14-K14</f>
        <v>0.99979292149259857</v>
      </c>
      <c r="S14" s="16">
        <f>SUM(C14:J14)*$B$4*$F$4</f>
        <v>1.5004805732750244</v>
      </c>
      <c r="T14" s="3">
        <f>SUM(C14:J14)*$D$4*$H$4</f>
        <v>-1.5042372796749941</v>
      </c>
      <c r="U14" s="92">
        <f t="shared" si="0"/>
        <v>-2.6691692672888845E-2</v>
      </c>
      <c r="V14" s="68">
        <f>(U14-W14*K14)/B14</f>
        <v>-2.5866056795498672E-2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0.99996540170318382</v>
      </c>
      <c r="C15" s="19">
        <f>1/(1-D4*B4/(1-D4*B4/(1-D4*B4/(1-D4*B4/(1-D4*B4/(1-D4*B4/(1-D4*B4/(1-D4*B4))))))))</f>
        <v>1.3341217296641648</v>
      </c>
      <c r="D15" s="32">
        <f>C15*D4*C14</f>
        <v>0.44577448293581173</v>
      </c>
      <c r="E15" s="1">
        <f>D15*D4*C13</f>
        <v>0.14891735826390601</v>
      </c>
      <c r="F15" s="1">
        <f>E15*D4*C12</f>
        <v>4.9717239399330079E-2</v>
      </c>
      <c r="G15" s="1">
        <f>F15*D4*C11</f>
        <v>1.6567745030205028E-2</v>
      </c>
      <c r="H15" s="1">
        <f>G15*D4*C10</f>
        <v>5.4902484555405017E-3</v>
      </c>
      <c r="I15" s="1">
        <f>H15*D4*C9</f>
        <v>1.7885048031246319E-3</v>
      </c>
      <c r="J15" s="1">
        <f>I15*D4*C8</f>
        <v>5.51500938953618E-4</v>
      </c>
      <c r="K15" s="1">
        <f>J15*D4</f>
        <v>1.3813396823554063E-4</v>
      </c>
      <c r="L15" s="1">
        <f>K15*D4</f>
        <v>3.4598296816502945E-5</v>
      </c>
      <c r="M15" s="3"/>
      <c r="N15">
        <f>B15+L15</f>
        <v>1.0000000000000002</v>
      </c>
      <c r="R15" s="20">
        <f>B15-L15</f>
        <v>0.99993080340636731</v>
      </c>
      <c r="S15" s="16">
        <f>SUM(C15:K15)*$B$4*$F$4</f>
        <v>1.501360480245554</v>
      </c>
      <c r="T15" s="3">
        <f>SUM(C15:K15)*$D$4*$H$4</f>
        <v>-1.505119389641155</v>
      </c>
      <c r="U15" s="92">
        <f t="shared" si="0"/>
        <v>-3.0450602068489818E-2</v>
      </c>
      <c r="V15" s="68">
        <f>(U15-W15*L15)/B15</f>
        <v>-3.0140260198809766E-2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0.99998843849383923</v>
      </c>
      <c r="C16" s="33">
        <f>1/(1-D4*B4/(1-D4*B4/(1-D4*B4/(1-D4*B4/(1-D4*B4/(1-D4*B4/(1-D4*B4/(1-D4*B4/(1-D4*B4)))))))))</f>
        <v>1.3341524646105367</v>
      </c>
      <c r="D16" s="38">
        <f>C16*D4*C15</f>
        <v>0.44581548851434988</v>
      </c>
      <c r="E16" s="28">
        <f>D16*D4*C14</f>
        <v>0.14896179595792</v>
      </c>
      <c r="F16" s="28">
        <f>E16*D4*C13</f>
        <v>4.9762823996129517E-2</v>
      </c>
      <c r="G16" s="28">
        <f>F16*D4*C12</f>
        <v>1.6613712885087849E-2</v>
      </c>
      <c r="H16" s="28">
        <f>G16*D4*C11</f>
        <v>5.5363443829682217E-3</v>
      </c>
      <c r="I16" s="28">
        <f>H16*D4*C10</f>
        <v>1.8346435282843956E-3</v>
      </c>
      <c r="J16" s="28">
        <f>I16*D4*C9</f>
        <v>5.9765396574117883E-4</v>
      </c>
      <c r="K16" s="28">
        <f>J16*D4*C8</f>
        <v>1.8429177416788014E-4</v>
      </c>
      <c r="L16" s="28">
        <f>K16*D4</f>
        <v>4.6159402969064296E-5</v>
      </c>
      <c r="M16" s="4">
        <f>L16*D4</f>
        <v>1.1561506160983151E-5</v>
      </c>
      <c r="N16">
        <f>B16+M16</f>
        <v>1.0000000000000002</v>
      </c>
      <c r="R16" s="21">
        <f>B16-M16</f>
        <v>0.99997687698767823</v>
      </c>
      <c r="S16" s="17">
        <f>SUM(C16:L16)*$B$4*$F$4</f>
        <v>1.5016891012251927</v>
      </c>
      <c r="T16" s="4">
        <f>SUM(C16:L16)*$D$4*$H$4</f>
        <v>-1.5054488333788885</v>
      </c>
      <c r="U16" s="93">
        <f>S16+T16+U15</f>
        <v>-3.4210334222185557E-2</v>
      </c>
      <c r="V16" s="69">
        <f>(U16-W16*M16)/B16</f>
        <v>-3.4095113351438784E-2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3</v>
      </c>
      <c r="D19" s="9">
        <f>SUM($C$19:C19)</f>
        <v>3</v>
      </c>
      <c r="E19" s="26">
        <f t="shared" ref="E19:E28" si="2">B19/R7</f>
        <v>2.0037602103643439</v>
      </c>
      <c r="F19" s="9">
        <f t="shared" ref="F19:F28" si="3">D19/R7</f>
        <v>6.0112806310930313</v>
      </c>
      <c r="G19" s="2">
        <f>F19*2</f>
        <v>12.022561262186063</v>
      </c>
    </row>
    <row r="20" spans="1:7" x14ac:dyDescent="0.2">
      <c r="A20" s="19">
        <v>2</v>
      </c>
      <c r="B20" s="16">
        <f>C19</f>
        <v>3</v>
      </c>
      <c r="C20" s="1">
        <f>B20*$O$2</f>
        <v>9</v>
      </c>
      <c r="D20" s="3">
        <f>SUM($C$19:C20)</f>
        <v>12</v>
      </c>
      <c r="E20" s="16">
        <f t="shared" si="2"/>
        <v>3.5480648089523918</v>
      </c>
      <c r="F20" s="3">
        <f t="shared" si="3"/>
        <v>14.192259235809567</v>
      </c>
      <c r="G20" s="3">
        <f t="shared" ref="G20:G28" si="4">F20*2</f>
        <v>28.384518471619135</v>
      </c>
    </row>
    <row r="21" spans="1:7" x14ac:dyDescent="0.2">
      <c r="A21" s="19">
        <v>3</v>
      </c>
      <c r="B21" s="16">
        <f t="shared" ref="B21:B28" si="5">C20</f>
        <v>9</v>
      </c>
      <c r="C21" s="1">
        <f>B21*$O$2</f>
        <v>27</v>
      </c>
      <c r="D21" s="3">
        <f>SUM($C$19:C21)</f>
        <v>39</v>
      </c>
      <c r="E21" s="16">
        <f t="shared" si="2"/>
        <v>9.4768739390463761</v>
      </c>
      <c r="F21" s="3">
        <f t="shared" si="3"/>
        <v>41.066453735867633</v>
      </c>
      <c r="G21" s="3">
        <f t="shared" si="4"/>
        <v>82.132907471735265</v>
      </c>
    </row>
    <row r="22" spans="1:7" x14ac:dyDescent="0.2">
      <c r="A22" s="19">
        <v>4</v>
      </c>
      <c r="B22" s="16">
        <f t="shared" si="5"/>
        <v>27</v>
      </c>
      <c r="C22" s="1">
        <f>B22*$O$2</f>
        <v>81</v>
      </c>
      <c r="D22" s="3">
        <f>SUM($C$19:C22)</f>
        <v>120</v>
      </c>
      <c r="E22" s="16">
        <f t="shared" si="2"/>
        <v>27.457861140632119</v>
      </c>
      <c r="F22" s="3">
        <f t="shared" si="3"/>
        <v>122.03493840280942</v>
      </c>
      <c r="G22" s="3">
        <f t="shared" si="4"/>
        <v>244.06987680561883</v>
      </c>
    </row>
    <row r="23" spans="1:7" x14ac:dyDescent="0.2">
      <c r="A23" s="19">
        <v>5</v>
      </c>
      <c r="B23" s="16">
        <f t="shared" si="5"/>
        <v>81</v>
      </c>
      <c r="C23" s="1">
        <f>B23*$O$2</f>
        <v>243</v>
      </c>
      <c r="D23" s="3">
        <f>SUM($C$19:C23)</f>
        <v>363</v>
      </c>
      <c r="E23" s="16">
        <f t="shared" si="2"/>
        <v>81.452614546034283</v>
      </c>
      <c r="F23" s="3">
        <f t="shared" si="3"/>
        <v>365.02838370630184</v>
      </c>
      <c r="G23" s="3">
        <f t="shared" si="4"/>
        <v>730.05676741260368</v>
      </c>
    </row>
    <row r="24" spans="1:7" x14ac:dyDescent="0.2">
      <c r="A24" s="19">
        <v>6</v>
      </c>
      <c r="B24" s="16">
        <f t="shared" si="5"/>
        <v>243</v>
      </c>
      <c r="C24" s="1">
        <f>B24*$O$2</f>
        <v>729</v>
      </c>
      <c r="D24" s="3">
        <f>SUM($C$19:C24)</f>
        <v>1092</v>
      </c>
      <c r="E24" s="16">
        <f t="shared" si="2"/>
        <v>243.45164569510743</v>
      </c>
      <c r="F24" s="3">
        <f t="shared" si="3"/>
        <v>1094.029617691594</v>
      </c>
      <c r="G24" s="3">
        <f t="shared" si="4"/>
        <v>2188.059235383188</v>
      </c>
    </row>
    <row r="25" spans="1:7" x14ac:dyDescent="0.2">
      <c r="A25" s="19">
        <v>7</v>
      </c>
      <c r="B25" s="16">
        <f t="shared" si="5"/>
        <v>729</v>
      </c>
      <c r="C25" s="1">
        <f>B25*$O$2</f>
        <v>2187</v>
      </c>
      <c r="D25" s="3">
        <f>SUM($C$19:C25)</f>
        <v>3279</v>
      </c>
      <c r="E25" s="16">
        <f t="shared" si="2"/>
        <v>729.45207661648567</v>
      </c>
      <c r="F25" s="3">
        <f t="shared" si="3"/>
        <v>3281.0334145753864</v>
      </c>
      <c r="G25" s="3">
        <f t="shared" si="4"/>
        <v>6562.0668291507727</v>
      </c>
    </row>
    <row r="26" spans="1:7" x14ac:dyDescent="0.2">
      <c r="A26" s="19">
        <v>8</v>
      </c>
      <c r="B26" s="16">
        <f t="shared" si="5"/>
        <v>2187</v>
      </c>
      <c r="C26" s="1">
        <f>B26*$O$2</f>
        <v>6561</v>
      </c>
      <c r="D26" s="3">
        <f>SUM($C$19:C26)</f>
        <v>9840</v>
      </c>
      <c r="E26" s="16">
        <f t="shared" si="2"/>
        <v>2187.4529744969695</v>
      </c>
      <c r="F26" s="3">
        <f t="shared" si="3"/>
        <v>9842.0380745542661</v>
      </c>
      <c r="G26" s="3">
        <f t="shared" si="4"/>
        <v>19684.076149108532</v>
      </c>
    </row>
    <row r="27" spans="1:7" x14ac:dyDescent="0.2">
      <c r="A27" s="19">
        <v>9</v>
      </c>
      <c r="B27" s="16">
        <f t="shared" si="5"/>
        <v>6561</v>
      </c>
      <c r="C27" s="1">
        <f>B27*$O$2</f>
        <v>19683</v>
      </c>
      <c r="D27" s="3">
        <f>SUM($C$19:C27)</f>
        <v>29523</v>
      </c>
      <c r="E27" s="16">
        <f t="shared" si="2"/>
        <v>6561.4540302681717</v>
      </c>
      <c r="F27" s="3">
        <f t="shared" si="3"/>
        <v>29525.043032404701</v>
      </c>
      <c r="G27" s="3">
        <f t="shared" si="4"/>
        <v>59050.086064809402</v>
      </c>
    </row>
    <row r="28" spans="1:7" ht="17" thickBot="1" x14ac:dyDescent="0.25">
      <c r="A28" s="33">
        <v>10</v>
      </c>
      <c r="B28" s="17">
        <f t="shared" si="5"/>
        <v>19683</v>
      </c>
      <c r="C28" s="28">
        <f>B28*$O$2</f>
        <v>59049</v>
      </c>
      <c r="D28" s="4">
        <f>SUM($C$19:C28)</f>
        <v>88572</v>
      </c>
      <c r="E28" s="17">
        <f t="shared" si="2"/>
        <v>19683.455140775754</v>
      </c>
      <c r="F28" s="4">
        <f t="shared" si="3"/>
        <v>88574.048098805579</v>
      </c>
      <c r="G28" s="4">
        <f t="shared" si="4"/>
        <v>177148.09619761116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3</v>
      </c>
      <c r="D31" s="9">
        <f>SUM($C$31:C31)</f>
        <v>3</v>
      </c>
      <c r="E31" s="3">
        <f t="shared" ref="E31:E40" si="6">B31/R7</f>
        <v>2.0037602103643439</v>
      </c>
      <c r="F31" s="3">
        <f t="shared" ref="F31:F40" si="7">D31/R7</f>
        <v>6.0112806310930313</v>
      </c>
      <c r="G31" s="2">
        <f>F31*2</f>
        <v>12.022561262186063</v>
      </c>
    </row>
    <row r="32" spans="1:7" x14ac:dyDescent="0.2">
      <c r="A32" s="19">
        <v>2</v>
      </c>
      <c r="B32" s="16">
        <f>B31*($O$2+1)</f>
        <v>4</v>
      </c>
      <c r="C32" s="1">
        <f>B32*$O$2</f>
        <v>12</v>
      </c>
      <c r="D32" s="3">
        <f>SUM($C$31:C32)</f>
        <v>15</v>
      </c>
      <c r="E32" s="3">
        <f t="shared" si="6"/>
        <v>4.7307530786031888</v>
      </c>
      <c r="F32" s="3">
        <f t="shared" si="7"/>
        <v>17.740324044761959</v>
      </c>
      <c r="G32" s="3">
        <f t="shared" ref="G32:G40" si="8">F32*2</f>
        <v>35.480648089523918</v>
      </c>
    </row>
    <row r="33" spans="1:7" x14ac:dyDescent="0.2">
      <c r="A33" s="19">
        <v>3</v>
      </c>
      <c r="B33" s="16">
        <f>B32*($O$2+1)</f>
        <v>16</v>
      </c>
      <c r="C33" s="1">
        <f>B33*$O$2</f>
        <v>48</v>
      </c>
      <c r="D33" s="3">
        <f>SUM($C$31:C33)</f>
        <v>63</v>
      </c>
      <c r="E33" s="3">
        <f t="shared" si="6"/>
        <v>16.847775891638001</v>
      </c>
      <c r="F33" s="3">
        <f t="shared" si="7"/>
        <v>66.338117573324638</v>
      </c>
      <c r="G33" s="3">
        <f t="shared" si="8"/>
        <v>132.67623514664928</v>
      </c>
    </row>
    <row r="34" spans="1:7" x14ac:dyDescent="0.2">
      <c r="A34" s="19">
        <v>4</v>
      </c>
      <c r="B34" s="16">
        <f>B33*($O$2+1)</f>
        <v>64</v>
      </c>
      <c r="C34" s="1">
        <f>B34*$O$2</f>
        <v>192</v>
      </c>
      <c r="D34" s="3">
        <f>SUM($C$31:C34)</f>
        <v>255</v>
      </c>
      <c r="E34" s="3">
        <f t="shared" si="6"/>
        <v>65.085300481498351</v>
      </c>
      <c r="F34" s="3">
        <f t="shared" si="7"/>
        <v>259.32424410597002</v>
      </c>
      <c r="G34" s="3">
        <f t="shared" si="8"/>
        <v>518.64848821194005</v>
      </c>
    </row>
    <row r="35" spans="1:7" x14ac:dyDescent="0.2">
      <c r="A35" s="19">
        <v>5</v>
      </c>
      <c r="B35" s="16">
        <f>B34*($O$2+1)</f>
        <v>256</v>
      </c>
      <c r="C35" s="1">
        <f>B35*$O$2</f>
        <v>768</v>
      </c>
      <c r="D35" s="3">
        <f>SUM($C$31:C35)</f>
        <v>1023</v>
      </c>
      <c r="E35" s="3">
        <f t="shared" si="6"/>
        <v>257.43048547882444</v>
      </c>
      <c r="F35" s="3">
        <f t="shared" si="7"/>
        <v>1028.716354081396</v>
      </c>
      <c r="G35" s="3">
        <f t="shared" si="8"/>
        <v>2057.4327081627921</v>
      </c>
    </row>
    <row r="36" spans="1:7" x14ac:dyDescent="0.2">
      <c r="A36" s="19">
        <v>6</v>
      </c>
      <c r="B36" s="16">
        <f>B35*($O$2+1)</f>
        <v>1024</v>
      </c>
      <c r="C36" s="1">
        <f>B36*$O$2</f>
        <v>3072</v>
      </c>
      <c r="D36" s="3">
        <f>SUM($C$31:C36)</f>
        <v>4095</v>
      </c>
      <c r="E36" s="3">
        <f t="shared" si="6"/>
        <v>1025.9032312419342</v>
      </c>
      <c r="F36" s="3">
        <f t="shared" si="7"/>
        <v>4102.6110663434774</v>
      </c>
      <c r="G36" s="3">
        <f t="shared" si="8"/>
        <v>8205.2221326869549</v>
      </c>
    </row>
    <row r="37" spans="1:7" x14ac:dyDescent="0.2">
      <c r="A37" s="19">
        <v>7</v>
      </c>
      <c r="B37" s="16">
        <f>B36*($O$2+1)</f>
        <v>4096</v>
      </c>
      <c r="C37" s="1">
        <f>B37*$O$2</f>
        <v>12288</v>
      </c>
      <c r="D37" s="3">
        <f>SUM($C$31:C37)</f>
        <v>16383</v>
      </c>
      <c r="E37" s="3">
        <f t="shared" si="6"/>
        <v>4098.5400628547677</v>
      </c>
      <c r="F37" s="3">
        <f t="shared" si="7"/>
        <v>16393.159631286537</v>
      </c>
      <c r="G37" s="3">
        <f t="shared" si="8"/>
        <v>32786.319262573074</v>
      </c>
    </row>
    <row r="38" spans="1:7" x14ac:dyDescent="0.2">
      <c r="A38" s="19">
        <v>8</v>
      </c>
      <c r="B38" s="16">
        <f>B37*($O$2+1)</f>
        <v>16384</v>
      </c>
      <c r="C38" s="1">
        <f>B38*$O$2</f>
        <v>49152</v>
      </c>
      <c r="D38" s="3">
        <f>SUM($C$31:C38)</f>
        <v>65535</v>
      </c>
      <c r="E38" s="3">
        <f t="shared" si="6"/>
        <v>16387.393476981411</v>
      </c>
      <c r="F38" s="3">
        <f t="shared" si="7"/>
        <v>65548.573700804249</v>
      </c>
      <c r="G38" s="3">
        <f t="shared" si="8"/>
        <v>131097.1474016085</v>
      </c>
    </row>
    <row r="39" spans="1:7" x14ac:dyDescent="0.2">
      <c r="A39" s="19">
        <v>9</v>
      </c>
      <c r="B39" s="16">
        <f>B38*($O$2+1)</f>
        <v>65536</v>
      </c>
      <c r="C39" s="1">
        <f>B39*$O$2</f>
        <v>196608</v>
      </c>
      <c r="D39" s="3">
        <f>SUM($C$31:C39)</f>
        <v>262143</v>
      </c>
      <c r="E39" s="3">
        <f t="shared" si="6"/>
        <v>65540.535181779444</v>
      </c>
      <c r="F39" s="3">
        <f t="shared" si="7"/>
        <v>262161.14065791637</v>
      </c>
      <c r="G39" s="3">
        <f t="shared" si="8"/>
        <v>524322.28131583275</v>
      </c>
    </row>
    <row r="40" spans="1:7" ht="17" thickBot="1" x14ac:dyDescent="0.25">
      <c r="A40" s="33">
        <v>10</v>
      </c>
      <c r="B40" s="17">
        <f>B39*($O$2+1)</f>
        <v>262144</v>
      </c>
      <c r="C40" s="28">
        <f>B40*$O$2</f>
        <v>786432</v>
      </c>
      <c r="D40" s="4">
        <f>SUM($C$31:C40)</f>
        <v>1048575</v>
      </c>
      <c r="E40" s="3">
        <f t="shared" si="6"/>
        <v>262150.06169910682</v>
      </c>
      <c r="F40" s="3">
        <f t="shared" si="7"/>
        <v>1048599.2467733037</v>
      </c>
      <c r="G40" s="4">
        <f t="shared" si="8"/>
        <v>2097198.4935466074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3</v>
      </c>
      <c r="D43" s="9">
        <f>SUM(C43:C43)</f>
        <v>3</v>
      </c>
      <c r="E43" s="26">
        <f t="shared" ref="E43:E52" si="9">B43/R7</f>
        <v>2.0037602103643439</v>
      </c>
      <c r="F43" s="9">
        <f t="shared" ref="F43:F52" si="10">D43/R7</f>
        <v>6.0112806310930313</v>
      </c>
      <c r="G43" s="2">
        <f>F43*2</f>
        <v>12.022561262186063</v>
      </c>
    </row>
    <row r="44" spans="1:7" x14ac:dyDescent="0.2">
      <c r="A44" s="19">
        <v>2</v>
      </c>
      <c r="B44" s="16">
        <f>B43*$O$2*2</f>
        <v>6</v>
      </c>
      <c r="C44" s="1">
        <f>B44*$O$2</f>
        <v>18</v>
      </c>
      <c r="D44" s="3">
        <f>SUM($C$43:C44)</f>
        <v>21</v>
      </c>
      <c r="E44" s="16">
        <f t="shared" si="9"/>
        <v>7.0961296179047837</v>
      </c>
      <c r="F44" s="3">
        <f t="shared" si="10"/>
        <v>24.836453662666742</v>
      </c>
      <c r="G44" s="3">
        <f t="shared" ref="G44:G52" si="11">F44*2</f>
        <v>49.672907325333483</v>
      </c>
    </row>
    <row r="45" spans="1:7" x14ac:dyDescent="0.2">
      <c r="A45" s="19">
        <v>3</v>
      </c>
      <c r="B45" s="16">
        <f>B44*$O$2*2</f>
        <v>36</v>
      </c>
      <c r="C45" s="1">
        <f>B45*$O$2</f>
        <v>108</v>
      </c>
      <c r="D45" s="3">
        <f>SUM($C$43:C45)</f>
        <v>129</v>
      </c>
      <c r="E45" s="16">
        <f t="shared" si="9"/>
        <v>37.907495756185504</v>
      </c>
      <c r="F45" s="3">
        <f t="shared" si="10"/>
        <v>135.8351931263314</v>
      </c>
      <c r="G45" s="3">
        <f t="shared" si="11"/>
        <v>271.67038625266281</v>
      </c>
    </row>
    <row r="46" spans="1:7" x14ac:dyDescent="0.2">
      <c r="A46" s="19">
        <v>4</v>
      </c>
      <c r="B46" s="16">
        <f>B45*$O$2*2</f>
        <v>216</v>
      </c>
      <c r="C46" s="1">
        <f>B46*$O$2</f>
        <v>648</v>
      </c>
      <c r="D46" s="3">
        <f>SUM($C$43:C46)</f>
        <v>777</v>
      </c>
      <c r="E46" s="16">
        <f t="shared" si="9"/>
        <v>219.66288912505695</v>
      </c>
      <c r="F46" s="3">
        <f t="shared" si="10"/>
        <v>790.17622615819096</v>
      </c>
      <c r="G46" s="3">
        <f t="shared" si="11"/>
        <v>1580.3524523163819</v>
      </c>
    </row>
    <row r="47" spans="1:7" x14ac:dyDescent="0.2">
      <c r="A47" s="19">
        <v>5</v>
      </c>
      <c r="B47" s="16">
        <f>B46*$O$2*2</f>
        <v>1296</v>
      </c>
      <c r="C47" s="1">
        <f>B47*$O$2</f>
        <v>3888</v>
      </c>
      <c r="D47" s="3">
        <f>SUM($C$43:C47)</f>
        <v>4665</v>
      </c>
      <c r="E47" s="16">
        <f t="shared" si="9"/>
        <v>1303.2418327365485</v>
      </c>
      <c r="F47" s="3">
        <f t="shared" si="10"/>
        <v>4691.0672451512337</v>
      </c>
      <c r="G47" s="3">
        <f t="shared" si="11"/>
        <v>9382.1344903024674</v>
      </c>
    </row>
    <row r="48" spans="1:7" x14ac:dyDescent="0.2">
      <c r="A48" s="19">
        <v>6</v>
      </c>
      <c r="B48" s="16">
        <f>B47*$O$2*2</f>
        <v>7776</v>
      </c>
      <c r="C48" s="1">
        <f>B48*$O$2</f>
        <v>23328</v>
      </c>
      <c r="D48" s="3">
        <f>SUM($C$43:C48)</f>
        <v>27993</v>
      </c>
      <c r="E48" s="16">
        <f t="shared" si="9"/>
        <v>7790.4526622434378</v>
      </c>
      <c r="F48" s="3">
        <f t="shared" si="10"/>
        <v>28045.028468901823</v>
      </c>
      <c r="G48" s="3">
        <f t="shared" si="11"/>
        <v>56090.056937803645</v>
      </c>
    </row>
    <row r="49" spans="1:7" x14ac:dyDescent="0.2">
      <c r="A49" s="19">
        <v>7</v>
      </c>
      <c r="B49" s="16">
        <f>B48*$O$2*2</f>
        <v>46656</v>
      </c>
      <c r="C49" s="1">
        <f>B49*$O$2</f>
        <v>139968</v>
      </c>
      <c r="D49" s="3">
        <f>SUM($C$43:C49)</f>
        <v>167961</v>
      </c>
      <c r="E49" s="16">
        <f t="shared" si="9"/>
        <v>46684.932903455083</v>
      </c>
      <c r="F49" s="3">
        <f t="shared" si="10"/>
        <v>168065.15808035879</v>
      </c>
      <c r="G49" s="3">
        <f t="shared" si="11"/>
        <v>336130.31616071757</v>
      </c>
    </row>
    <row r="50" spans="1:7" x14ac:dyDescent="0.2">
      <c r="A50" s="19">
        <v>8</v>
      </c>
      <c r="B50" s="16">
        <f>B49*$O$2*2</f>
        <v>279936</v>
      </c>
      <c r="C50" s="1">
        <f>B50*$O$2</f>
        <v>839808</v>
      </c>
      <c r="D50" s="3">
        <f>SUM($C$43:C50)</f>
        <v>1007769</v>
      </c>
      <c r="E50" s="16">
        <f t="shared" si="9"/>
        <v>279993.9807356121</v>
      </c>
      <c r="F50" s="3">
        <f t="shared" si="10"/>
        <v>1007977.7305239307</v>
      </c>
      <c r="G50" s="3">
        <f t="shared" si="11"/>
        <v>2015955.4610478615</v>
      </c>
    </row>
    <row r="51" spans="1:7" x14ac:dyDescent="0.2">
      <c r="A51" s="19">
        <v>9</v>
      </c>
      <c r="B51" s="16">
        <f>B50*$O$2*2</f>
        <v>1679616</v>
      </c>
      <c r="C51" s="1">
        <f>B51*$O$2</f>
        <v>5038848</v>
      </c>
      <c r="D51" s="3">
        <f>SUM($C$43:C51)</f>
        <v>6046617</v>
      </c>
      <c r="E51" s="16">
        <f t="shared" si="9"/>
        <v>1679732.2317486519</v>
      </c>
      <c r="F51" s="3">
        <f t="shared" si="10"/>
        <v>6047035.4342536265</v>
      </c>
      <c r="G51" s="3">
        <f t="shared" si="11"/>
        <v>12094070.868507253</v>
      </c>
    </row>
    <row r="52" spans="1:7" ht="17" thickBot="1" x14ac:dyDescent="0.25">
      <c r="A52" s="33">
        <v>10</v>
      </c>
      <c r="B52" s="17">
        <f>B51*$O$2*2</f>
        <v>10077696</v>
      </c>
      <c r="C52" s="28">
        <f>B52*$O$2</f>
        <v>30233088</v>
      </c>
      <c r="D52" s="4">
        <f>SUM($C$43:C52)</f>
        <v>36279705</v>
      </c>
      <c r="E52" s="17">
        <f t="shared" si="9"/>
        <v>10077929.032077186</v>
      </c>
      <c r="F52" s="4">
        <f t="shared" si="10"/>
        <v>36280543.915463999</v>
      </c>
      <c r="G52" s="4">
        <f t="shared" si="11"/>
        <v>72561087.830927998</v>
      </c>
    </row>
  </sheetData>
  <conditionalFormatting sqref="R7:R16">
    <cfRule type="cellIs" dxfId="1127" priority="77" operator="lessThanOrEqual">
      <formula>0</formula>
    </cfRule>
    <cfRule type="cellIs" dxfId="1126" priority="78" operator="greaterThan">
      <formula>0</formula>
    </cfRule>
  </conditionalFormatting>
  <conditionalFormatting sqref="F31:F40">
    <cfRule type="cellIs" dxfId="1125" priority="45" stopIfTrue="1" operator="lessThan">
      <formula>0</formula>
    </cfRule>
    <cfRule type="cellIs" dxfId="1124" priority="46" operator="equal">
      <formula>MIN($F$31:$F$40)</formula>
    </cfRule>
  </conditionalFormatting>
  <conditionalFormatting sqref="E31:E40">
    <cfRule type="cellIs" dxfId="1123" priority="43" stopIfTrue="1" operator="lessThan">
      <formula>0</formula>
    </cfRule>
    <cfRule type="cellIs" dxfId="1122" priority="44" operator="equal">
      <formula>MIN($E$31:$E$40)</formula>
    </cfRule>
  </conditionalFormatting>
  <conditionalFormatting sqref="F19:F28">
    <cfRule type="cellIs" dxfId="1121" priority="41" stopIfTrue="1" operator="lessThan">
      <formula>0</formula>
    </cfRule>
    <cfRule type="cellIs" dxfId="1120" priority="42" operator="equal">
      <formula>MIN($F$19:$F$28)</formula>
    </cfRule>
  </conditionalFormatting>
  <conditionalFormatting sqref="E19:E28">
    <cfRule type="cellIs" dxfId="1119" priority="39" stopIfTrue="1" operator="lessThan">
      <formula>0</formula>
    </cfRule>
    <cfRule type="cellIs" dxfId="1118" priority="40" operator="equal">
      <formula>MIN($E$19:$E$28)</formula>
    </cfRule>
  </conditionalFormatting>
  <conditionalFormatting sqref="F43:F52">
    <cfRule type="cellIs" dxfId="1117" priority="37" stopIfTrue="1" operator="lessThan">
      <formula>0</formula>
    </cfRule>
    <cfRule type="cellIs" dxfId="1116" priority="38" operator="equal">
      <formula>MIN($F$43:$F$52)</formula>
    </cfRule>
  </conditionalFormatting>
  <conditionalFormatting sqref="E43:E52">
    <cfRule type="cellIs" dxfId="1115" priority="35" stopIfTrue="1" operator="lessThan">
      <formula>0</formula>
    </cfRule>
    <cfRule type="cellIs" dxfId="1114" priority="36" operator="equal">
      <formula>MIN($E$43:$E$52)</formula>
    </cfRule>
  </conditionalFormatting>
  <conditionalFormatting sqref="G19:G28">
    <cfRule type="cellIs" dxfId="1113" priority="15" stopIfTrue="1" operator="lessThanOrEqual">
      <formula>0</formula>
    </cfRule>
    <cfRule type="cellIs" dxfId="1112" priority="16" operator="equal">
      <formula>MIN($G$19:$G$28)</formula>
    </cfRule>
  </conditionalFormatting>
  <conditionalFormatting sqref="G31:G40">
    <cfRule type="cellIs" dxfId="1111" priority="13" stopIfTrue="1" operator="lessThanOrEqual">
      <formula>0</formula>
    </cfRule>
    <cfRule type="cellIs" dxfId="1110" priority="14" operator="equal">
      <formula>MIN($G$19:$G$28)</formula>
    </cfRule>
  </conditionalFormatting>
  <conditionalFormatting sqref="G43:G52">
    <cfRule type="cellIs" dxfId="1109" priority="11" stopIfTrue="1" operator="lessThanOrEqual">
      <formula>0</formula>
    </cfRule>
    <cfRule type="cellIs" dxfId="1108" priority="12" operator="equal">
      <formula>MIN($G$19:$G$28)</formula>
    </cfRule>
  </conditionalFormatting>
  <conditionalFormatting sqref="S7:T16">
    <cfRule type="cellIs" dxfId="1107" priority="3" operator="lessThanOrEqual">
      <formula>0</formula>
    </cfRule>
    <cfRule type="cellIs" dxfId="1106" priority="4" operator="greaterThan">
      <formula>0</formula>
    </cfRule>
  </conditionalFormatting>
  <conditionalFormatting sqref="U7:U16">
    <cfRule type="cellIs" dxfId="1105" priority="1" operator="lessThanOrEqual">
      <formula>0</formula>
    </cfRule>
    <cfRule type="cellIs" dxfId="110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1.0000000000000002</v>
      </c>
    </row>
    <row r="2" spans="1:23" x14ac:dyDescent="0.2">
      <c r="A2" t="s">
        <v>4</v>
      </c>
      <c r="B2" s="34" t="s">
        <v>12</v>
      </c>
      <c r="C2" s="40">
        <f>'P Analysis'!B11</f>
        <v>0.79949947527157628</v>
      </c>
      <c r="D2" s="34" t="s">
        <v>13</v>
      </c>
      <c r="E2" s="40">
        <f>'P Analysis'!G11</f>
        <v>0.20050052472842403</v>
      </c>
      <c r="F2" s="34" t="s">
        <v>17</v>
      </c>
      <c r="G2" s="40">
        <f>'P Analysis'!V11</f>
        <v>1.0000000000000002</v>
      </c>
      <c r="H2" t="s">
        <v>20</v>
      </c>
      <c r="I2" s="48">
        <f>'P Analysis'!W11</f>
        <v>-4</v>
      </c>
      <c r="J2" t="s">
        <v>6</v>
      </c>
      <c r="K2" s="48">
        <f>C2*G2-E2*I2</f>
        <v>1.6015015741852725</v>
      </c>
      <c r="L2" t="s">
        <v>5</v>
      </c>
      <c r="M2" s="48">
        <v>1</v>
      </c>
      <c r="N2" t="s">
        <v>47</v>
      </c>
      <c r="O2" s="48">
        <v>4</v>
      </c>
    </row>
    <row r="4" spans="1:23" x14ac:dyDescent="0.2">
      <c r="A4" t="s">
        <v>10</v>
      </c>
      <c r="B4">
        <f>$C$2</f>
        <v>0.79949947527157628</v>
      </c>
      <c r="C4" t="s">
        <v>11</v>
      </c>
      <c r="D4">
        <f>$E$2</f>
        <v>0.20050052472842403</v>
      </c>
      <c r="E4" t="s">
        <v>5</v>
      </c>
      <c r="F4">
        <f>$G$2</f>
        <v>1.0000000000000002</v>
      </c>
      <c r="G4" t="s">
        <v>72</v>
      </c>
      <c r="H4">
        <f>$I$2</f>
        <v>-4</v>
      </c>
      <c r="I4" t="s">
        <v>6</v>
      </c>
      <c r="J4">
        <f>$K$2</f>
        <v>1.6015015741852725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0.79949947527157628</v>
      </c>
      <c r="C7" s="18">
        <v>1</v>
      </c>
      <c r="D7" s="37">
        <f>C7*D4</f>
        <v>0.20050052472842403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1.0000000000000002</v>
      </c>
      <c r="R7" s="26">
        <f>B7-D7</f>
        <v>0.59899895054315222</v>
      </c>
      <c r="S7" s="26">
        <f>SUM(C7)*$B$4*$F$4</f>
        <v>0.7994994752715765</v>
      </c>
      <c r="T7" s="9">
        <f>SUM(C7)*$D$4*$H$4</f>
        <v>-0.80200209891369612</v>
      </c>
      <c r="U7" s="91">
        <f>S7+T7</f>
        <v>-2.5026236421196169E-3</v>
      </c>
      <c r="V7" s="68">
        <f>(U7-W7*D7)/B7</f>
        <v>0.24765232149658123</v>
      </c>
      <c r="W7" s="18">
        <f>-COUNT(D7:M7)</f>
        <v>-1</v>
      </c>
    </row>
    <row r="8" spans="1:23" x14ac:dyDescent="0.2">
      <c r="A8" s="20">
        <v>2</v>
      </c>
      <c r="B8" s="19">
        <f>C8*B4</f>
        <v>0.95212520722246141</v>
      </c>
      <c r="C8" s="19">
        <f>1/(1-B4*D4)</f>
        <v>1.1909016036552629</v>
      </c>
      <c r="D8" s="32">
        <f>C8*D4</f>
        <v>0.23877639643280188</v>
      </c>
      <c r="E8" s="1">
        <f>D8*D4</f>
        <v>4.787479277753897E-2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0.90425041444492249</v>
      </c>
      <c r="S8" s="16">
        <f>SUM(C8:D8)*$B$4*$F$4</f>
        <v>1.1430268108777244</v>
      </c>
      <c r="T8" s="3">
        <f>SUM(C8:D8)*$D$4*$H$4</f>
        <v>-1.1466047568413633</v>
      </c>
      <c r="U8" s="92">
        <f>S8+T8+U7</f>
        <v>-6.0805696057585346E-3</v>
      </c>
      <c r="V8" s="68">
        <f>(U8-W8*E8)/B8</f>
        <v>9.4177756527318246E-2</v>
      </c>
      <c r="W8" s="19">
        <f>-COUNT(D8:M8)</f>
        <v>-2</v>
      </c>
    </row>
    <row r="9" spans="1:23" x14ac:dyDescent="0.2">
      <c r="A9" s="20">
        <v>3</v>
      </c>
      <c r="B9" s="19">
        <f>C9*B4</f>
        <v>0.98813627475159294</v>
      </c>
      <c r="C9" s="19">
        <f>1/(1-D4*B4/(1-D4*B4))</f>
        <v>1.2359436188697184</v>
      </c>
      <c r="D9" s="32">
        <f>C9*D4*C8</f>
        <v>0.29511416350782765</v>
      </c>
      <c r="E9" s="1">
        <f>D9*(D4)</f>
        <v>5.9170544638109369E-2</v>
      </c>
      <c r="F9" s="1">
        <f>E9*D4</f>
        <v>1.1863725248407566E-2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0.97627254950318532</v>
      </c>
      <c r="S9" s="16">
        <f>SUM(C9:E9)*$B$4*$F$4</f>
        <v>1.2713867130110132</v>
      </c>
      <c r="T9" s="3">
        <f>SUM(C9:E9)*$D$4*$H$4</f>
        <v>-1.2753664560185711</v>
      </c>
      <c r="U9" s="92">
        <f t="shared" ref="U9:U15" si="0">S9+T9+U8</f>
        <v>-1.0060312613316413E-2</v>
      </c>
      <c r="V9" s="68">
        <f>(U9-W9*F9)/B9</f>
        <v>2.5837390837943355E-2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0.99703361026535708</v>
      </c>
      <c r="C10" s="19">
        <f>1/(1-D4*B4/(1-D4*B4/(1-D4*B4)))</f>
        <v>1.2470722509563648</v>
      </c>
      <c r="D10" s="32">
        <f>C10*D4*C9</f>
        <v>0.30903366243290964</v>
      </c>
      <c r="E10" s="1">
        <f>D10*D4*C8</f>
        <v>7.3789944292161097E-2</v>
      </c>
      <c r="F10" s="1">
        <f>E10*D4</f>
        <v>1.4794922550259477E-2</v>
      </c>
      <c r="G10" s="1">
        <f>F10*D4</f>
        <v>2.9663897346434184E-3</v>
      </c>
      <c r="H10" s="1"/>
      <c r="I10" s="1"/>
      <c r="J10" s="1"/>
      <c r="K10" s="1"/>
      <c r="L10" s="1"/>
      <c r="M10" s="3"/>
      <c r="N10">
        <f>B10+G10</f>
        <v>1.0000000000000004</v>
      </c>
      <c r="R10" s="16">
        <f>B10-G10</f>
        <v>0.99406722053071361</v>
      </c>
      <c r="S10" s="16">
        <f>SUM(C10:F10)*$B$4*$F$4</f>
        <v>1.3149294157792397</v>
      </c>
      <c r="T10" s="3">
        <f>SUM(C10:F10)*$D$4*$H$4</f>
        <v>-1.3190454578098239</v>
      </c>
      <c r="U10" s="92">
        <f t="shared" si="0"/>
        <v>-1.4176354643900546E-2</v>
      </c>
      <c r="V10" s="68">
        <f>(U10-W10*G10)/B10</f>
        <v>-2.3176708202563624E-3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0.99925663419367483</v>
      </c>
      <c r="C11" s="19">
        <f>1/(1-D4*B4/(1-D4*B4/(1-D4*B4/(1-D4*B4))))</f>
        <v>1.2498527705152582</v>
      </c>
      <c r="D11" s="32">
        <f>C11*D4*C10</f>
        <v>0.31251148780352561</v>
      </c>
      <c r="E11" s="1">
        <f>D11*D4*C9</f>
        <v>7.7442641798995765E-2</v>
      </c>
      <c r="F11" s="1">
        <f>E11*D4*C8</f>
        <v>1.8491474939000486E-2</v>
      </c>
      <c r="G11" s="1">
        <f>F11*D4</f>
        <v>3.7075504282721001E-3</v>
      </c>
      <c r="H11" s="1">
        <f>G11*D4</f>
        <v>7.4336580632564932E-4</v>
      </c>
      <c r="I11" s="1"/>
      <c r="J11" s="1"/>
      <c r="K11" s="1"/>
      <c r="L11" s="1"/>
      <c r="M11" s="3"/>
      <c r="N11">
        <f>B11+H11</f>
        <v>1.0000000000000004</v>
      </c>
      <c r="R11" s="16">
        <f>B11-H11</f>
        <v>0.99851326838734922</v>
      </c>
      <c r="S11" s="16">
        <f>SUM(C11:G11)*$B$4*$F$4</f>
        <v>1.32877286532355</v>
      </c>
      <c r="T11" s="3">
        <f>SUM(C11:G11)*$D$4*$H$4</f>
        <v>-1.3329322406460118</v>
      </c>
      <c r="U11" s="92">
        <f t="shared" si="0"/>
        <v>-1.8335729966362346E-2</v>
      </c>
      <c r="V11" s="68">
        <f>(U11-W11*H11)/B11</f>
        <v>-1.4629776210122895E-2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0.99981361156756865</v>
      </c>
      <c r="C12" s="19">
        <f>1/(1-D4*B4/(1-D4*B4/(1-D4*B4/(1-D4*B4/(1-D4*B4)))))</f>
        <v>1.2505494281005614</v>
      </c>
      <c r="D12" s="32">
        <f>C12*D4*C11</f>
        <v>0.31338285496116697</v>
      </c>
      <c r="E12" s="1">
        <f>D12*D4*C10</f>
        <v>7.8357823070357518E-2</v>
      </c>
      <c r="F12" s="1">
        <f>E12*D4*C9</f>
        <v>1.9417644025943308E-2</v>
      </c>
      <c r="G12" s="1">
        <f>F12*D4*C8</f>
        <v>4.6364750677296658E-3</v>
      </c>
      <c r="H12" s="1">
        <f>G12*D4</f>
        <v>9.2961568397005329E-4</v>
      </c>
      <c r="I12" s="1">
        <f>H12*D4</f>
        <v>1.8638843243176849E-4</v>
      </c>
      <c r="J12" s="1"/>
      <c r="K12" s="1"/>
      <c r="L12" s="1"/>
      <c r="M12" s="3"/>
      <c r="N12">
        <f>B12+I12</f>
        <v>1.0000000000000004</v>
      </c>
      <c r="R12" s="16">
        <f>B12-I12</f>
        <v>0.99962722313513686</v>
      </c>
      <c r="S12" s="16">
        <f>SUM(C12:H12)*$B$4*$F$4</f>
        <v>1.332984560941354</v>
      </c>
      <c r="T12" s="3">
        <f>SUM(C12:H12)*$D$4*$H$4</f>
        <v>-1.3371571198735024</v>
      </c>
      <c r="U12" s="92">
        <f t="shared" si="0"/>
        <v>-2.2508288898510753E-2</v>
      </c>
      <c r="V12" s="68">
        <f>(U12-W12*I12)/B12</f>
        <v>-2.1393945887957722E-2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0.99995325921665679</v>
      </c>
      <c r="C13" s="19">
        <f>1/(1-D4*B4/(1-D4*B4/(1-D4*B4/(1-D4*B4/(1-D4*B4/(1-D4*B4))))))</f>
        <v>1.2507240969445161</v>
      </c>
      <c r="D13" s="32">
        <f>C13*D4*C12</f>
        <v>0.31360132770487376</v>
      </c>
      <c r="E13" s="1">
        <f>D13*D4*C11</f>
        <v>7.8587281068160222E-2</v>
      </c>
      <c r="F13" s="1">
        <f>E13*D4*C10</f>
        <v>1.964985693388497E-2</v>
      </c>
      <c r="G13" s="1">
        <f>F13*D4*C9</f>
        <v>4.8693788590871735E-3</v>
      </c>
      <c r="H13" s="1">
        <f>G13*D4*C8</f>
        <v>1.1626927368389034E-3</v>
      </c>
      <c r="I13" s="1">
        <f>H13*D4</f>
        <v>2.3312050383412757E-4</v>
      </c>
      <c r="J13" s="1">
        <f>I13*D4</f>
        <v>4.6740783343697162E-5</v>
      </c>
      <c r="K13" s="1"/>
      <c r="L13" s="1"/>
      <c r="M13" s="3"/>
      <c r="N13">
        <f>B13+J13</f>
        <v>1.0000000000000004</v>
      </c>
      <c r="R13" s="16">
        <f>B13-J13</f>
        <v>0.99990651843331313</v>
      </c>
      <c r="S13" s="16">
        <f>SUM(C13:I13)*$B$4*$F$4</f>
        <v>1.3342269142422236</v>
      </c>
      <c r="T13" s="3">
        <f>SUM(C13:I13)*$D$4*$H$4</f>
        <v>-1.3384033620358895</v>
      </c>
      <c r="U13" s="92">
        <f t="shared" si="0"/>
        <v>-2.6684736692176636E-2</v>
      </c>
      <c r="V13" s="68">
        <f>(U13-W13*J13)/B13</f>
        <v>-2.635878323894732E-2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0.99998827836411885</v>
      </c>
      <c r="C14" s="19">
        <f>1/(1-D4*B4/(1-D4*B4/(1-D4*B4/(1-D4*B4/(1-D4*B4/(1-D4*B4/(1-D4*B4)))))))</f>
        <v>1.2507678982834103</v>
      </c>
      <c r="D14" s="32">
        <f>C14*D4*C13</f>
        <v>0.31365611365564533</v>
      </c>
      <c r="E14" s="1">
        <f>D14*D4*C12</f>
        <v>7.8644821768013518E-2</v>
      </c>
      <c r="F14" s="1">
        <f>E14*D4*C11</f>
        <v>1.970808847676378E-2</v>
      </c>
      <c r="G14" s="1">
        <f>F14*D4*C10</f>
        <v>4.927783653348135E-3</v>
      </c>
      <c r="H14" s="1">
        <f>G14*D4*C9</f>
        <v>1.2211409795249166E-3</v>
      </c>
      <c r="I14" s="1">
        <f>H14*D4*C8</f>
        <v>2.9157964262738147E-4</v>
      </c>
      <c r="J14" s="1">
        <f>I14*D4</f>
        <v>5.8461871346916341E-5</v>
      </c>
      <c r="K14" s="1">
        <f>J14*D4</f>
        <v>1.1721635881662345E-5</v>
      </c>
      <c r="L14" s="1"/>
      <c r="M14" s="3"/>
      <c r="N14">
        <f>B14+K14</f>
        <v>1.0000000000000004</v>
      </c>
      <c r="R14" s="16">
        <f>B14-K14</f>
        <v>0.99997655672823715</v>
      </c>
      <c r="S14" s="16">
        <f>SUM(C14:J14)*$B$4*$F$4</f>
        <v>1.3345851968038731</v>
      </c>
      <c r="T14" s="3">
        <f>SUM(C14:J14)*$D$4*$H$4</f>
        <v>-1.3387627661072299</v>
      </c>
      <c r="U14" s="92">
        <f t="shared" si="0"/>
        <v>-3.0862305995533412E-2</v>
      </c>
      <c r="V14" s="68">
        <f>(U14-W14*K14)/B14</f>
        <v>-3.0768893570247008E-2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0.9999970604267937</v>
      </c>
      <c r="C15" s="19">
        <f>1/(1-D4*B4/(1-D4*B4/(1-D4*B4/(1-D4*B4/(1-D4*B4/(1-D4*B4/(1-D4*B4/(1-D4*B4))))))))</f>
        <v>1.2507788827342405</v>
      </c>
      <c r="D15" s="32">
        <f>C15*D4*C14</f>
        <v>0.31366985281516935</v>
      </c>
      <c r="E15" s="1">
        <f>D15*D4*C13</f>
        <v>7.8659251760434493E-2</v>
      </c>
      <c r="F15" s="1">
        <f>E15*D4*C12</f>
        <v>1.9722691718026823E-2</v>
      </c>
      <c r="G15" s="1">
        <f>F15*D4*C11</f>
        <v>4.9424303423992221E-3</v>
      </c>
      <c r="H15" s="1">
        <f>G15*D4*C10</f>
        <v>1.2357985645234948E-3</v>
      </c>
      <c r="I15" s="1">
        <f>H15*D4*C9</f>
        <v>3.0623996013955963E-4</v>
      </c>
      <c r="J15" s="1">
        <f>I15*D4*C8</f>
        <v>7.312287412584893E-5</v>
      </c>
      <c r="K15" s="1">
        <f>J15*D4</f>
        <v>1.4661174631883211E-5</v>
      </c>
      <c r="L15" s="1">
        <f>K15*D4</f>
        <v>2.9395732068276429E-6</v>
      </c>
      <c r="M15" s="3"/>
      <c r="N15">
        <f>B15+L15</f>
        <v>1.0000000000000004</v>
      </c>
      <c r="R15" s="16">
        <f>B15-L15</f>
        <v>0.99999412085358685</v>
      </c>
      <c r="S15" s="16">
        <f>SUM(C15:K15)*$B$4*$F$4</f>
        <v>1.3346867681058123</v>
      </c>
      <c r="T15" s="3">
        <f>SUM(C15:K15)*$D$4*$H$4</f>
        <v>-1.3388646553515184</v>
      </c>
      <c r="U15" s="92">
        <f t="shared" si="0"/>
        <v>-3.5040193241239526E-2</v>
      </c>
      <c r="V15" s="68">
        <f>(U15-W15*L15)/B15</f>
        <v>-3.501384000812402E-2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0.99999926280685136</v>
      </c>
      <c r="C16" s="33">
        <f>1/(1-D4*B4/(1-D4*B4/(1-D4*B4/(1-D4*B4/(1-D4*B4/(1-D4*B4/(1-D4*B4/(1-D4*B4/(1-D4*B4)))))))))</f>
        <v>1.250781637432806</v>
      </c>
      <c r="D16" s="38">
        <f>C16*D4*C15</f>
        <v>0.3136732983440918</v>
      </c>
      <c r="E16" s="28">
        <f>D16*D4*C14</f>
        <v>7.8662870537561991E-2</v>
      </c>
      <c r="F16" s="28">
        <f>E16*D4*C13</f>
        <v>1.9726353942782601E-2</v>
      </c>
      <c r="G16" s="28">
        <f>F16*D4*C12</f>
        <v>4.9461034630624238E-3</v>
      </c>
      <c r="H16" s="28">
        <f>G16*D4*C11</f>
        <v>1.2394744176902489E-3</v>
      </c>
      <c r="I16" s="28">
        <f>H16*D4*C10</f>
        <v>3.0991649857054854E-4</v>
      </c>
      <c r="J16" s="28">
        <f>I16*D4*C9</f>
        <v>7.6799584409156587E-5</v>
      </c>
      <c r="K16" s="28">
        <f>J16*D4*C8</f>
        <v>1.8337928012755201E-5</v>
      </c>
      <c r="L16" s="28">
        <f>K16*D4</f>
        <v>3.6767641889894838E-6</v>
      </c>
      <c r="M16" s="4">
        <f>L16*D4</f>
        <v>7.3719314919506993E-7</v>
      </c>
      <c r="N16">
        <f>B16+M16</f>
        <v>1.0000000000000007</v>
      </c>
      <c r="R16" s="17">
        <f>B16-M16</f>
        <v>0.99999852561370217</v>
      </c>
      <c r="S16" s="17">
        <f>SUM(C16:L16)*$B$4*$F$4</f>
        <v>1.3347151798942682</v>
      </c>
      <c r="T16" s="4">
        <f>SUM(C16:L16)*$D$4*$H$4</f>
        <v>-1.3388931560756345</v>
      </c>
      <c r="U16" s="93">
        <f>S16+T16+U15</f>
        <v>-3.9218169422605809E-2</v>
      </c>
      <c r="V16" s="69">
        <f>(U16-W16*M16)/B16</f>
        <v>-3.9210826397066426E-2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4</v>
      </c>
      <c r="D19" s="9">
        <f>SUM($C$19:C19)</f>
        <v>4</v>
      </c>
      <c r="E19" s="26">
        <f t="shared" ref="E19:E28" si="2">B19/R7</f>
        <v>1.6694520067075802</v>
      </c>
      <c r="F19" s="9">
        <f t="shared" ref="F19:F28" si="3">D19/R7</f>
        <v>6.6778080268303208</v>
      </c>
      <c r="G19" s="2">
        <f>F19*2</f>
        <v>13.355616053660642</v>
      </c>
    </row>
    <row r="20" spans="1:7" x14ac:dyDescent="0.2">
      <c r="A20" s="19">
        <v>2</v>
      </c>
      <c r="B20" s="16">
        <f>C19</f>
        <v>4</v>
      </c>
      <c r="C20" s="1">
        <f>B20*$O$2</f>
        <v>16</v>
      </c>
      <c r="D20" s="3">
        <f>SUM($C$19:C20)</f>
        <v>20</v>
      </c>
      <c r="E20" s="16">
        <f t="shared" si="2"/>
        <v>4.4235534052316856</v>
      </c>
      <c r="F20" s="3">
        <f t="shared" si="3"/>
        <v>22.117767026158429</v>
      </c>
      <c r="G20" s="3">
        <f t="shared" ref="G20:G28" si="4">F20*2</f>
        <v>44.235534052316858</v>
      </c>
    </row>
    <row r="21" spans="1:7" x14ac:dyDescent="0.2">
      <c r="A21" s="19">
        <v>3</v>
      </c>
      <c r="B21" s="16">
        <f t="shared" ref="B21:B28" si="5">C20</f>
        <v>16</v>
      </c>
      <c r="C21" s="1">
        <f>B21*$O$2</f>
        <v>64</v>
      </c>
      <c r="D21" s="3">
        <f>SUM($C$19:C21)</f>
        <v>84</v>
      </c>
      <c r="E21" s="16">
        <f t="shared" si="2"/>
        <v>16.388866006877105</v>
      </c>
      <c r="F21" s="3">
        <f t="shared" si="3"/>
        <v>86.041546536104804</v>
      </c>
      <c r="G21" s="3">
        <f t="shared" si="4"/>
        <v>172.08309307220961</v>
      </c>
    </row>
    <row r="22" spans="1:7" x14ac:dyDescent="0.2">
      <c r="A22" s="19">
        <v>4</v>
      </c>
      <c r="B22" s="16">
        <f t="shared" si="5"/>
        <v>64</v>
      </c>
      <c r="C22" s="1">
        <f>B22*$O$2</f>
        <v>256</v>
      </c>
      <c r="D22" s="3">
        <f>SUM($C$19:C22)</f>
        <v>340</v>
      </c>
      <c r="E22" s="16">
        <f t="shared" si="2"/>
        <v>64.381963994176985</v>
      </c>
      <c r="F22" s="3">
        <f t="shared" si="3"/>
        <v>342.02918371906526</v>
      </c>
      <c r="G22" s="3">
        <f t="shared" si="4"/>
        <v>684.05836743813052</v>
      </c>
    </row>
    <row r="23" spans="1:7" x14ac:dyDescent="0.2">
      <c r="A23" s="19">
        <v>5</v>
      </c>
      <c r="B23" s="16">
        <f t="shared" si="5"/>
        <v>256</v>
      </c>
      <c r="C23" s="1">
        <f>B23*$O$2</f>
        <v>1024</v>
      </c>
      <c r="D23" s="3">
        <f>SUM($C$19:C23)</f>
        <v>1364</v>
      </c>
      <c r="E23" s="16">
        <f t="shared" si="2"/>
        <v>256.38116999031297</v>
      </c>
      <c r="F23" s="3">
        <f t="shared" si="3"/>
        <v>1366.0309213546363</v>
      </c>
      <c r="G23" s="3">
        <f t="shared" si="4"/>
        <v>2732.0618427092727</v>
      </c>
    </row>
    <row r="24" spans="1:7" x14ac:dyDescent="0.2">
      <c r="A24" s="19">
        <v>6</v>
      </c>
      <c r="B24" s="16">
        <f t="shared" si="5"/>
        <v>1024</v>
      </c>
      <c r="C24" s="1">
        <f>B24*$O$2</f>
        <v>4096</v>
      </c>
      <c r="D24" s="3">
        <f>SUM($C$19:C24)</f>
        <v>5460</v>
      </c>
      <c r="E24" s="16">
        <f t="shared" si="2"/>
        <v>1024.3818658603782</v>
      </c>
      <c r="F24" s="3">
        <f t="shared" si="3"/>
        <v>5462.0361207008445</v>
      </c>
      <c r="G24" s="3">
        <f t="shared" si="4"/>
        <v>10924.072241401689</v>
      </c>
    </row>
    <row r="25" spans="1:7" x14ac:dyDescent="0.2">
      <c r="A25" s="19">
        <v>7</v>
      </c>
      <c r="B25" s="16">
        <f t="shared" si="5"/>
        <v>4096</v>
      </c>
      <c r="C25" s="1">
        <f>B25*$O$2</f>
        <v>16384</v>
      </c>
      <c r="D25" s="3">
        <f>SUM($C$19:C25)</f>
        <v>21844</v>
      </c>
      <c r="E25" s="16">
        <f t="shared" si="2"/>
        <v>4096.3829362946344</v>
      </c>
      <c r="F25" s="3">
        <f t="shared" si="3"/>
        <v>21846.042202250974</v>
      </c>
      <c r="G25" s="3">
        <f t="shared" si="4"/>
        <v>43692.084404501948</v>
      </c>
    </row>
    <row r="26" spans="1:7" x14ac:dyDescent="0.2">
      <c r="A26" s="19">
        <v>8</v>
      </c>
      <c r="B26" s="16">
        <f t="shared" si="5"/>
        <v>16384</v>
      </c>
      <c r="C26" s="1">
        <f>B26*$O$2</f>
        <v>65536</v>
      </c>
      <c r="D26" s="3">
        <f>SUM($C$19:C26)</f>
        <v>87380</v>
      </c>
      <c r="E26" s="16">
        <f t="shared" si="2"/>
        <v>16384.384103569206</v>
      </c>
      <c r="F26" s="3">
        <f t="shared" si="3"/>
        <v>87382.048521110672</v>
      </c>
      <c r="G26" s="3">
        <f t="shared" si="4"/>
        <v>174764.09704222134</v>
      </c>
    </row>
    <row r="27" spans="1:7" x14ac:dyDescent="0.2">
      <c r="A27" s="19">
        <v>9</v>
      </c>
      <c r="B27" s="16">
        <f t="shared" si="5"/>
        <v>65536</v>
      </c>
      <c r="C27" s="1">
        <f>B27*$O$2</f>
        <v>262144</v>
      </c>
      <c r="D27" s="3">
        <f>SUM($C$19:C27)</f>
        <v>349524</v>
      </c>
      <c r="E27" s="16">
        <f t="shared" si="2"/>
        <v>65536.385298004549</v>
      </c>
      <c r="F27" s="3">
        <f t="shared" si="3"/>
        <v>349526.05491485208</v>
      </c>
      <c r="G27" s="3">
        <f t="shared" si="4"/>
        <v>699052.10982970416</v>
      </c>
    </row>
    <row r="28" spans="1:7" ht="17" thickBot="1" x14ac:dyDescent="0.25">
      <c r="A28" s="33">
        <v>10</v>
      </c>
      <c r="B28" s="17">
        <f t="shared" si="5"/>
        <v>262144</v>
      </c>
      <c r="C28" s="28">
        <f>B28*$O$2</f>
        <v>1048576</v>
      </c>
      <c r="D28" s="4">
        <f>SUM($C$19:C28)</f>
        <v>1398100</v>
      </c>
      <c r="E28" s="17">
        <f t="shared" si="2"/>
        <v>262144.38650209154</v>
      </c>
      <c r="F28" s="4">
        <f t="shared" si="3"/>
        <v>1398102.0613425223</v>
      </c>
      <c r="G28" s="4">
        <f t="shared" si="4"/>
        <v>2796204.1226850445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4</v>
      </c>
      <c r="D31" s="9">
        <f>SUM($C$31:C31)</f>
        <v>4</v>
      </c>
      <c r="E31" s="3">
        <f t="shared" ref="E31:E40" si="6">B31/R7</f>
        <v>1.6694520067075802</v>
      </c>
      <c r="F31" s="3">
        <f t="shared" ref="F31:F40" si="7">D31/R7</f>
        <v>6.6778080268303208</v>
      </c>
      <c r="G31" s="2">
        <f>F31*2</f>
        <v>13.355616053660642</v>
      </c>
    </row>
    <row r="32" spans="1:7" x14ac:dyDescent="0.2">
      <c r="A32" s="19">
        <v>2</v>
      </c>
      <c r="B32" s="16">
        <f>B31*($O$2+1)</f>
        <v>5</v>
      </c>
      <c r="C32" s="1">
        <f>B32*$O$2</f>
        <v>20</v>
      </c>
      <c r="D32" s="3">
        <f>SUM($C$31:C32)</f>
        <v>24</v>
      </c>
      <c r="E32" s="3">
        <f t="shared" si="6"/>
        <v>5.5294417565396072</v>
      </c>
      <c r="F32" s="3">
        <f t="shared" si="7"/>
        <v>26.541320431390115</v>
      </c>
      <c r="G32" s="3">
        <f t="shared" ref="G32:G40" si="8">F32*2</f>
        <v>53.082640862780231</v>
      </c>
    </row>
    <row r="33" spans="1:7" x14ac:dyDescent="0.2">
      <c r="A33" s="19">
        <v>3</v>
      </c>
      <c r="B33" s="16">
        <f>B32*($O$2+1)</f>
        <v>25</v>
      </c>
      <c r="C33" s="1">
        <f>B33*$O$2</f>
        <v>100</v>
      </c>
      <c r="D33" s="3">
        <f>SUM($C$31:C33)</f>
        <v>124</v>
      </c>
      <c r="E33" s="3">
        <f t="shared" si="6"/>
        <v>25.607603135745478</v>
      </c>
      <c r="F33" s="3">
        <f t="shared" si="7"/>
        <v>127.01371155329757</v>
      </c>
      <c r="G33" s="3">
        <f t="shared" si="8"/>
        <v>254.02742310659514</v>
      </c>
    </row>
    <row r="34" spans="1:7" x14ac:dyDescent="0.2">
      <c r="A34" s="19">
        <v>4</v>
      </c>
      <c r="B34" s="16">
        <f>B33*($O$2+1)</f>
        <v>125</v>
      </c>
      <c r="C34" s="1">
        <f>B34*$O$2</f>
        <v>500</v>
      </c>
      <c r="D34" s="3">
        <f>SUM($C$31:C34)</f>
        <v>624</v>
      </c>
      <c r="E34" s="3">
        <f t="shared" si="6"/>
        <v>125.74602342612692</v>
      </c>
      <c r="F34" s="3">
        <f t="shared" si="7"/>
        <v>627.7241489432256</v>
      </c>
      <c r="G34" s="3">
        <f t="shared" si="8"/>
        <v>1255.4482978864512</v>
      </c>
    </row>
    <row r="35" spans="1:7" x14ac:dyDescent="0.2">
      <c r="A35" s="19">
        <v>5</v>
      </c>
      <c r="B35" s="16">
        <f>B34*($O$2+1)</f>
        <v>625</v>
      </c>
      <c r="C35" s="1">
        <f>B35*$O$2</f>
        <v>2500</v>
      </c>
      <c r="D35" s="3">
        <f>SUM($C$31:C35)</f>
        <v>3124</v>
      </c>
      <c r="E35" s="3">
        <f t="shared" si="6"/>
        <v>625.93059079666261</v>
      </c>
      <c r="F35" s="3">
        <f t="shared" si="7"/>
        <v>3128.6514650380382</v>
      </c>
      <c r="G35" s="3">
        <f t="shared" si="8"/>
        <v>6257.3029300760763</v>
      </c>
    </row>
    <row r="36" spans="1:7" x14ac:dyDescent="0.2">
      <c r="A36" s="19">
        <v>6</v>
      </c>
      <c r="B36" s="16">
        <f>B35*($O$2+1)</f>
        <v>3125</v>
      </c>
      <c r="C36" s="1">
        <f>B36*$O$2</f>
        <v>12500</v>
      </c>
      <c r="D36" s="3">
        <f>SUM($C$31:C36)</f>
        <v>15624</v>
      </c>
      <c r="E36" s="3">
        <f t="shared" si="6"/>
        <v>3126.165362122736</v>
      </c>
      <c r="F36" s="3">
        <f t="shared" si="7"/>
        <v>15629.8264376978</v>
      </c>
      <c r="G36" s="3">
        <f t="shared" si="8"/>
        <v>31259.652875395601</v>
      </c>
    </row>
    <row r="37" spans="1:7" x14ac:dyDescent="0.2">
      <c r="A37" s="19">
        <v>7</v>
      </c>
      <c r="B37" s="16">
        <f>B36*($O$2+1)</f>
        <v>15625</v>
      </c>
      <c r="C37" s="1">
        <f>B37*$O$2</f>
        <v>62500</v>
      </c>
      <c r="D37" s="3">
        <f>SUM($C$31:C37)</f>
        <v>78124</v>
      </c>
      <c r="E37" s="3">
        <f t="shared" si="6"/>
        <v>15626.46078603605</v>
      </c>
      <c r="F37" s="3">
        <f t="shared" si="7"/>
        <v>78131.303836689942</v>
      </c>
      <c r="G37" s="3">
        <f t="shared" si="8"/>
        <v>156262.60767337988</v>
      </c>
    </row>
    <row r="38" spans="1:7" x14ac:dyDescent="0.2">
      <c r="A38" s="19">
        <v>8</v>
      </c>
      <c r="B38" s="16">
        <f>B37*($O$2+1)</f>
        <v>78125</v>
      </c>
      <c r="C38" s="1">
        <f>B38*$O$2</f>
        <v>312500</v>
      </c>
      <c r="D38" s="3">
        <f>SUM($C$31:C38)</f>
        <v>390624</v>
      </c>
      <c r="E38" s="3">
        <f t="shared" si="6"/>
        <v>78126.831548543967</v>
      </c>
      <c r="F38" s="3">
        <f t="shared" si="7"/>
        <v>390633.15771927597</v>
      </c>
      <c r="G38" s="3">
        <f t="shared" si="8"/>
        <v>781266.31543855194</v>
      </c>
    </row>
    <row r="39" spans="1:7" x14ac:dyDescent="0.2">
      <c r="A39" s="19">
        <v>9</v>
      </c>
      <c r="B39" s="16">
        <f>B38*($O$2+1)</f>
        <v>390625</v>
      </c>
      <c r="C39" s="1">
        <f>B39*$O$2</f>
        <v>1562500</v>
      </c>
      <c r="D39" s="3">
        <f>SUM($C$31:C39)</f>
        <v>1953124</v>
      </c>
      <c r="E39" s="3">
        <f t="shared" si="6"/>
        <v>390627.29655506939</v>
      </c>
      <c r="F39" s="3">
        <f t="shared" si="7"/>
        <v>1953135.4827694679</v>
      </c>
      <c r="G39" s="3">
        <f t="shared" si="8"/>
        <v>3906270.9655389357</v>
      </c>
    </row>
    <row r="40" spans="1:7" ht="17" thickBot="1" x14ac:dyDescent="0.25">
      <c r="A40" s="33">
        <v>10</v>
      </c>
      <c r="B40" s="17">
        <f>B39*($O$2+1)</f>
        <v>1953125</v>
      </c>
      <c r="C40" s="28">
        <f>B40*$O$2</f>
        <v>7812500</v>
      </c>
      <c r="D40" s="4">
        <f>SUM($C$31:C40)</f>
        <v>9765624</v>
      </c>
      <c r="E40" s="3">
        <f t="shared" si="6"/>
        <v>1953127.8796649836</v>
      </c>
      <c r="F40" s="3">
        <f t="shared" si="7"/>
        <v>9765638.3983234446</v>
      </c>
      <c r="G40" s="4">
        <f t="shared" si="8"/>
        <v>19531276.796646889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4</v>
      </c>
      <c r="D43" s="9">
        <f>SUM(C43:C43)</f>
        <v>4</v>
      </c>
      <c r="E43" s="26">
        <f t="shared" ref="E43:E52" si="9">B43/R7</f>
        <v>1.6694520067075802</v>
      </c>
      <c r="F43" s="9">
        <f t="shared" ref="F43:F52" si="10">D43/R7</f>
        <v>6.6778080268303208</v>
      </c>
      <c r="G43" s="2">
        <f>F43*2</f>
        <v>13.355616053660642</v>
      </c>
    </row>
    <row r="44" spans="1:7" x14ac:dyDescent="0.2">
      <c r="A44" s="19">
        <v>2</v>
      </c>
      <c r="B44" s="16">
        <f>B43*$O$2*2</f>
        <v>8</v>
      </c>
      <c r="C44" s="1">
        <f>B44*$O$2</f>
        <v>32</v>
      </c>
      <c r="D44" s="3">
        <f>SUM($C$43:C44)</f>
        <v>36</v>
      </c>
      <c r="E44" s="16">
        <f t="shared" si="9"/>
        <v>8.8471068104633712</v>
      </c>
      <c r="F44" s="3">
        <f t="shared" si="10"/>
        <v>39.811980647085171</v>
      </c>
      <c r="G44" s="3">
        <f t="shared" ref="G44:G52" si="11">F44*2</f>
        <v>79.623961294170343</v>
      </c>
    </row>
    <row r="45" spans="1:7" x14ac:dyDescent="0.2">
      <c r="A45" s="19">
        <v>3</v>
      </c>
      <c r="B45" s="16">
        <f>B44*$O$2*2</f>
        <v>64</v>
      </c>
      <c r="C45" s="1">
        <f>B45*$O$2</f>
        <v>256</v>
      </c>
      <c r="D45" s="3">
        <f>SUM($C$43:C45)</f>
        <v>292</v>
      </c>
      <c r="E45" s="16">
        <f t="shared" si="9"/>
        <v>65.555464027508421</v>
      </c>
      <c r="F45" s="3">
        <f t="shared" si="10"/>
        <v>299.09680462550716</v>
      </c>
      <c r="G45" s="3">
        <f t="shared" si="11"/>
        <v>598.19360925101432</v>
      </c>
    </row>
    <row r="46" spans="1:7" x14ac:dyDescent="0.2">
      <c r="A46" s="19">
        <v>4</v>
      </c>
      <c r="B46" s="16">
        <f>B45*$O$2*2</f>
        <v>512</v>
      </c>
      <c r="C46" s="1">
        <f>B46*$O$2</f>
        <v>2048</v>
      </c>
      <c r="D46" s="3">
        <f>SUM($C$43:C46)</f>
        <v>2340</v>
      </c>
      <c r="E46" s="16">
        <f t="shared" si="9"/>
        <v>515.05571195341588</v>
      </c>
      <c r="F46" s="3">
        <f t="shared" si="10"/>
        <v>2353.9655585370961</v>
      </c>
      <c r="G46" s="3">
        <f t="shared" si="11"/>
        <v>4707.9311170741921</v>
      </c>
    </row>
    <row r="47" spans="1:7" x14ac:dyDescent="0.2">
      <c r="A47" s="19">
        <v>5</v>
      </c>
      <c r="B47" s="16">
        <f>B46*$O$2*2</f>
        <v>4096</v>
      </c>
      <c r="C47" s="1">
        <f>B47*$O$2</f>
        <v>16384</v>
      </c>
      <c r="D47" s="3">
        <f>SUM($C$43:C47)</f>
        <v>18724</v>
      </c>
      <c r="E47" s="16">
        <f t="shared" si="9"/>
        <v>4102.0987198450075</v>
      </c>
      <c r="F47" s="3">
        <f t="shared" si="10"/>
        <v>18751.879011322737</v>
      </c>
      <c r="G47" s="3">
        <f t="shared" si="11"/>
        <v>37503.758022645474</v>
      </c>
    </row>
    <row r="48" spans="1:7" x14ac:dyDescent="0.2">
      <c r="A48" s="19">
        <v>6</v>
      </c>
      <c r="B48" s="16">
        <f>B47*$O$2*2</f>
        <v>32768</v>
      </c>
      <c r="C48" s="1">
        <f>B48*$O$2</f>
        <v>131072</v>
      </c>
      <c r="D48" s="3">
        <f>SUM($C$43:C48)</f>
        <v>149796</v>
      </c>
      <c r="E48" s="16">
        <f t="shared" si="9"/>
        <v>32780.219707532102</v>
      </c>
      <c r="F48" s="3">
        <f t="shared" si="10"/>
        <v>149851.86130705196</v>
      </c>
      <c r="G48" s="3">
        <f t="shared" si="11"/>
        <v>299703.72261410393</v>
      </c>
    </row>
    <row r="49" spans="1:7" x14ac:dyDescent="0.2">
      <c r="A49" s="19">
        <v>7</v>
      </c>
      <c r="B49" s="16">
        <f>B48*$O$2*2</f>
        <v>262144</v>
      </c>
      <c r="C49" s="1">
        <f>B49*$O$2</f>
        <v>1048576</v>
      </c>
      <c r="D49" s="3">
        <f>SUM($C$43:C49)</f>
        <v>1198372</v>
      </c>
      <c r="E49" s="16">
        <f t="shared" si="9"/>
        <v>262168.5079228566</v>
      </c>
      <c r="F49" s="3">
        <f t="shared" si="10"/>
        <v>1198484.0361653499</v>
      </c>
      <c r="G49" s="3">
        <f t="shared" si="11"/>
        <v>2396968.0723306998</v>
      </c>
    </row>
    <row r="50" spans="1:7" x14ac:dyDescent="0.2">
      <c r="A50" s="19">
        <v>8</v>
      </c>
      <c r="B50" s="16">
        <f>B49*$O$2*2</f>
        <v>2097152</v>
      </c>
      <c r="C50" s="1">
        <f>B50*$O$2</f>
        <v>8388608</v>
      </c>
      <c r="D50" s="3">
        <f>SUM($C$43:C50)</f>
        <v>9586980</v>
      </c>
      <c r="E50" s="16">
        <f t="shared" si="9"/>
        <v>2097201.1652568583</v>
      </c>
      <c r="F50" s="3">
        <f t="shared" si="10"/>
        <v>9587204.7554465272</v>
      </c>
      <c r="G50" s="3">
        <f t="shared" si="11"/>
        <v>19174409.510893054</v>
      </c>
    </row>
    <row r="51" spans="1:7" x14ac:dyDescent="0.2">
      <c r="A51" s="19">
        <v>9</v>
      </c>
      <c r="B51" s="16">
        <f>B50*$O$2*2</f>
        <v>16777216</v>
      </c>
      <c r="C51" s="1">
        <f>B51*$O$2</f>
        <v>67108864</v>
      </c>
      <c r="D51" s="3">
        <f>SUM($C$43:C51)</f>
        <v>76695844</v>
      </c>
      <c r="E51" s="16">
        <f t="shared" si="9"/>
        <v>16777314.636289164</v>
      </c>
      <c r="F51" s="3">
        <f t="shared" si="10"/>
        <v>76696294.908747122</v>
      </c>
      <c r="G51" s="3">
        <f t="shared" si="11"/>
        <v>153392589.81749424</v>
      </c>
    </row>
    <row r="52" spans="1:7" ht="17" thickBot="1" x14ac:dyDescent="0.25">
      <c r="A52" s="33">
        <v>10</v>
      </c>
      <c r="B52" s="17">
        <f>B51*$O$2*2</f>
        <v>134217728</v>
      </c>
      <c r="C52" s="28">
        <f>B52*$O$2</f>
        <v>536870912</v>
      </c>
      <c r="D52" s="4">
        <f>SUM($C$43:C52)</f>
        <v>613566756</v>
      </c>
      <c r="E52" s="17">
        <f t="shared" si="9"/>
        <v>134217925.88907087</v>
      </c>
      <c r="F52" s="4">
        <f t="shared" si="10"/>
        <v>613567660.63575161</v>
      </c>
      <c r="G52" s="4">
        <f t="shared" si="11"/>
        <v>1227135321.2715032</v>
      </c>
    </row>
  </sheetData>
  <conditionalFormatting sqref="R7:R16">
    <cfRule type="cellIs" dxfId="1103" priority="71" operator="lessThanOrEqual">
      <formula>0</formula>
    </cfRule>
    <cfRule type="cellIs" dxfId="1102" priority="72" operator="greaterThan">
      <formula>0</formula>
    </cfRule>
  </conditionalFormatting>
  <conditionalFormatting sqref="F31:F40">
    <cfRule type="cellIs" dxfId="1101" priority="41" stopIfTrue="1" operator="lessThan">
      <formula>0</formula>
    </cfRule>
    <cfRule type="cellIs" dxfId="1100" priority="42" operator="equal">
      <formula>MIN($F$31:$F$40)</formula>
    </cfRule>
  </conditionalFormatting>
  <conditionalFormatting sqref="E31:E40">
    <cfRule type="cellIs" dxfId="1099" priority="39" stopIfTrue="1" operator="lessThan">
      <formula>0</formula>
    </cfRule>
    <cfRule type="cellIs" dxfId="1098" priority="40" operator="equal">
      <formula>MIN($E$31:$E$40)</formula>
    </cfRule>
  </conditionalFormatting>
  <conditionalFormatting sqref="F19:F28">
    <cfRule type="cellIs" dxfId="1097" priority="37" stopIfTrue="1" operator="lessThan">
      <formula>0</formula>
    </cfRule>
    <cfRule type="cellIs" dxfId="1096" priority="38" operator="equal">
      <formula>MIN($F$19:$F$28)</formula>
    </cfRule>
  </conditionalFormatting>
  <conditionalFormatting sqref="E19:E28">
    <cfRule type="cellIs" dxfId="1095" priority="35" stopIfTrue="1" operator="lessThan">
      <formula>0</formula>
    </cfRule>
    <cfRule type="cellIs" dxfId="1094" priority="36" operator="equal">
      <formula>MIN($E$19:$E$28)</formula>
    </cfRule>
  </conditionalFormatting>
  <conditionalFormatting sqref="F43:F52">
    <cfRule type="cellIs" dxfId="1093" priority="33" stopIfTrue="1" operator="lessThan">
      <formula>0</formula>
    </cfRule>
    <cfRule type="cellIs" dxfId="1092" priority="34" operator="equal">
      <formula>MIN($F$43:$F$52)</formula>
    </cfRule>
  </conditionalFormatting>
  <conditionalFormatting sqref="E43:E52">
    <cfRule type="cellIs" dxfId="1091" priority="31" stopIfTrue="1" operator="lessThan">
      <formula>0</formula>
    </cfRule>
    <cfRule type="cellIs" dxfId="1090" priority="32" operator="equal">
      <formula>MIN($E$43:$E$52)</formula>
    </cfRule>
  </conditionalFormatting>
  <conditionalFormatting sqref="G19:G28">
    <cfRule type="cellIs" dxfId="1089" priority="11" stopIfTrue="1" operator="lessThanOrEqual">
      <formula>0</formula>
    </cfRule>
    <cfRule type="cellIs" dxfId="1088" priority="12" operator="equal">
      <formula>MIN($G$19:$G$28)</formula>
    </cfRule>
  </conditionalFormatting>
  <conditionalFormatting sqref="G31:G40">
    <cfRule type="cellIs" dxfId="1087" priority="9" stopIfTrue="1" operator="lessThanOrEqual">
      <formula>0</formula>
    </cfRule>
    <cfRule type="cellIs" dxfId="1086" priority="10" operator="equal">
      <formula>MIN($G$19:$G$28)</formula>
    </cfRule>
  </conditionalFormatting>
  <conditionalFormatting sqref="G43:G52">
    <cfRule type="cellIs" dxfId="1085" priority="7" stopIfTrue="1" operator="lessThanOrEqual">
      <formula>0</formula>
    </cfRule>
    <cfRule type="cellIs" dxfId="1084" priority="8" operator="equal">
      <formula>MIN($G$19:$G$28)</formula>
    </cfRule>
  </conditionalFormatting>
  <conditionalFormatting sqref="S7:T16">
    <cfRule type="cellIs" dxfId="1083" priority="3" operator="lessThanOrEqual">
      <formula>0</formula>
    </cfRule>
    <cfRule type="cellIs" dxfId="1082" priority="4" operator="greaterThan">
      <formula>0</formula>
    </cfRule>
  </conditionalFormatting>
  <conditionalFormatting sqref="U7:U16">
    <cfRule type="cellIs" dxfId="1081" priority="1" operator="lessThanOrEqual">
      <formula>0</formula>
    </cfRule>
    <cfRule type="cellIs" dxfId="108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'P Analysis'!B12</f>
        <v>0.83281184487698301</v>
      </c>
      <c r="D2" s="34" t="s">
        <v>13</v>
      </c>
      <c r="E2" s="40">
        <f>'P Analysis'!H12</f>
        <v>0.16718815512301732</v>
      </c>
      <c r="F2" s="34" t="s">
        <v>17</v>
      </c>
      <c r="G2" s="40">
        <f>'P Analysis'!V12</f>
        <v>1.0000000000000009</v>
      </c>
      <c r="H2" t="s">
        <v>20</v>
      </c>
      <c r="I2" s="48">
        <f>'P Analysis'!W12</f>
        <v>-5</v>
      </c>
      <c r="J2" t="s">
        <v>6</v>
      </c>
      <c r="K2" s="48">
        <f>C2*G2-E2*I2</f>
        <v>1.6687526204920704</v>
      </c>
      <c r="L2" t="s">
        <v>5</v>
      </c>
      <c r="M2" s="48">
        <v>1</v>
      </c>
      <c r="N2" t="s">
        <v>47</v>
      </c>
      <c r="O2" s="48">
        <v>5</v>
      </c>
    </row>
    <row r="4" spans="1:23" x14ac:dyDescent="0.2">
      <c r="A4" t="s">
        <v>10</v>
      </c>
      <c r="B4">
        <f>$C$2</f>
        <v>0.83281184487698301</v>
      </c>
      <c r="C4" t="s">
        <v>11</v>
      </c>
      <c r="D4">
        <f>$E$2</f>
        <v>0.16718815512301732</v>
      </c>
      <c r="E4" t="s">
        <v>5</v>
      </c>
      <c r="F4">
        <f>$G$2</f>
        <v>1.0000000000000009</v>
      </c>
      <c r="G4" t="s">
        <v>72</v>
      </c>
      <c r="H4">
        <f>$I$2</f>
        <v>-5</v>
      </c>
      <c r="I4" t="s">
        <v>6</v>
      </c>
      <c r="J4">
        <f>$K$2</f>
        <v>1.6687526204920704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0.83281184487698301</v>
      </c>
      <c r="C7" s="18">
        <v>1</v>
      </c>
      <c r="D7" s="37">
        <f>C7*D4</f>
        <v>0.16718815512301732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0.66562368975396569</v>
      </c>
      <c r="S7" s="26">
        <f>SUM(C7)*$B$4*$F$4</f>
        <v>0.83281184487698379</v>
      </c>
      <c r="T7" s="9">
        <f>SUM(C7)*$D$4*$H$4</f>
        <v>-0.83594077561508662</v>
      </c>
      <c r="U7" s="91">
        <f>S7+T7</f>
        <v>-3.1289307381028308E-3</v>
      </c>
      <c r="V7" s="68">
        <f>(U7-W7*D7)/B7</f>
        <v>0.19699434559453</v>
      </c>
      <c r="W7" s="18">
        <f>-COUNT(D7:M7)</f>
        <v>-1</v>
      </c>
    </row>
    <row r="8" spans="1:23" x14ac:dyDescent="0.2">
      <c r="A8" s="20">
        <v>2</v>
      </c>
      <c r="B8" s="19">
        <f>C8*B4</f>
        <v>0.96752665286519268</v>
      </c>
      <c r="C8" s="19">
        <f>1/(1-B4*D4)</f>
        <v>1.1617589961248795</v>
      </c>
      <c r="D8" s="32">
        <f>C8*D4</f>
        <v>0.19423234325968725</v>
      </c>
      <c r="E8" s="1">
        <f>D8*D4</f>
        <v>3.2473347134807741E-2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0.93505330573038492</v>
      </c>
      <c r="S8" s="16">
        <f>SUM(C8:D8)*$B$4*$F$4</f>
        <v>1.1292856489900733</v>
      </c>
      <c r="T8" s="3">
        <f>SUM(C8:D8)*$D$4*$H$4</f>
        <v>-1.1335284519724749</v>
      </c>
      <c r="U8" s="92">
        <f>S8+T8+U7</f>
        <v>-7.3717337205043698E-3</v>
      </c>
      <c r="V8" s="68">
        <f>(U8-W8*E8)/B8</f>
        <v>5.9507363831901736E-2</v>
      </c>
      <c r="W8" s="19">
        <f>-COUNT(D8:M8)</f>
        <v>-2</v>
      </c>
    </row>
    <row r="9" spans="1:23" x14ac:dyDescent="0.2">
      <c r="A9" s="20">
        <v>3</v>
      </c>
      <c r="B9" s="19">
        <f>C9*B4</f>
        <v>0.99352315268158098</v>
      </c>
      <c r="C9" s="19">
        <f>1/(1-D4*B4/(1-D4*B4))</f>
        <v>1.1929743300280955</v>
      </c>
      <c r="D9" s="32">
        <f>C9*D4*C8</f>
        <v>0.23171419957001246</v>
      </c>
      <c r="E9" s="1">
        <f>D9*(D4)</f>
        <v>3.8739869541917035E-2</v>
      </c>
      <c r="F9" s="1">
        <f>E9*D4</f>
        <v>6.4768473184194791E-3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0.98704630536316151</v>
      </c>
      <c r="S9" s="16">
        <f>SUM(C9:E9)*$B$4*$F$4</f>
        <v>1.2187605049331751</v>
      </c>
      <c r="T9" s="3">
        <f>SUM(C9:E9)*$D$4*$H$4</f>
        <v>-1.2233394710342571</v>
      </c>
      <c r="U9" s="92">
        <f t="shared" ref="U9:U15" si="0">S9+T9+U8</f>
        <v>-1.1950699821586364E-2</v>
      </c>
      <c r="V9" s="68">
        <f>(U9-W9*F9)/B9</f>
        <v>7.5286037506861444E-3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0.99870145216412254</v>
      </c>
      <c r="C10" s="19">
        <f>1/(1-D4*B4/(1-D4*B4/(1-D4*B4)))</f>
        <v>1.1991921804518084</v>
      </c>
      <c r="D10" s="32">
        <f>C10*D4*C9</f>
        <v>0.23918029225584753</v>
      </c>
      <c r="E10" s="1">
        <f>D10*D4*C8</f>
        <v>4.6456548626390093E-2</v>
      </c>
      <c r="F10" s="1">
        <f>E10*D4</f>
        <v>7.7669846582289039E-3</v>
      </c>
      <c r="G10" s="1">
        <f>F10*D4</f>
        <v>1.2985478358780696E-3</v>
      </c>
      <c r="H10" s="1"/>
      <c r="I10" s="1"/>
      <c r="J10" s="1"/>
      <c r="K10" s="1"/>
      <c r="L10" s="1"/>
      <c r="M10" s="3"/>
      <c r="N10">
        <f>B10+G10</f>
        <v>1.0000000000000007</v>
      </c>
      <c r="R10" s="16">
        <f>B10-G10</f>
        <v>0.99740290432824452</v>
      </c>
      <c r="S10" s="16">
        <f>SUM(C10:F10)*$B$4*$F$4</f>
        <v>1.2430516334064441</v>
      </c>
      <c r="T10" s="3">
        <f>SUM(C10:F10)*$D$4*$H$4</f>
        <v>-1.2477218629291629</v>
      </c>
      <c r="U10" s="92">
        <f t="shared" si="0"/>
        <v>-1.6620929344305146E-2</v>
      </c>
      <c r="V10" s="68">
        <f>(U10-W10*G10)/B10</f>
        <v>-1.1441595459816198E-2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0.99973938262544104</v>
      </c>
      <c r="C11" s="19">
        <f>1/(1-D4*B4/(1-D4*B4/(1-D4*B4/(1-D4*B4))))</f>
        <v>1.2004384769204566</v>
      </c>
      <c r="D11" s="32">
        <f>C11*D4*C10</f>
        <v>0.24067678450234328</v>
      </c>
      <c r="E11" s="1">
        <f>D11*D4*C9</f>
        <v>4.8003268028965818E-2</v>
      </c>
      <c r="F11" s="1">
        <f>E11*D4*C8</f>
        <v>9.3237872333888586E-3</v>
      </c>
      <c r="G11" s="1">
        <f>F11*D4</f>
        <v>1.5588267863098251E-3</v>
      </c>
      <c r="H11" s="1">
        <f>G11*D4</f>
        <v>2.6061737455948162E-4</v>
      </c>
      <c r="I11" s="1"/>
      <c r="J11" s="1"/>
      <c r="K11" s="1"/>
      <c r="L11" s="1"/>
      <c r="M11" s="3"/>
      <c r="N11">
        <f>B11+H11</f>
        <v>1.0000000000000004</v>
      </c>
      <c r="R11" s="16">
        <f>B11-H11</f>
        <v>0.99947876525088153</v>
      </c>
      <c r="S11" s="16">
        <f>SUM(C11:G11)*$B$4*$F$4</f>
        <v>1.2492187196120552</v>
      </c>
      <c r="T11" s="3">
        <f>SUM(C11:G11)*$D$4*$H$4</f>
        <v>-1.2539121192970526</v>
      </c>
      <c r="U11" s="92">
        <f t="shared" si="0"/>
        <v>-2.1314329029302526E-2</v>
      </c>
      <c r="V11" s="68">
        <f>(U11-W11*H11)/B11</f>
        <v>-2.0016458793443832E-2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0.99994768343081519</v>
      </c>
      <c r="C12" s="19">
        <f>1/(1-D4*B4/(1-D4*B4/(1-D4*B4/(1-D4*B4/(1-D4*B4)))))</f>
        <v>1.2006885944069638</v>
      </c>
      <c r="D12" s="32">
        <f>C12*D4*C11</f>
        <v>0.2409771134278334</v>
      </c>
      <c r="E12" s="1">
        <f>D12*D4*C10</f>
        <v>4.8313676971810715E-2</v>
      </c>
      <c r="F12" s="1">
        <f>E12*D4*C9</f>
        <v>9.6362197539668522E-3</v>
      </c>
      <c r="G12" s="1">
        <f>F12*D4*C8</f>
        <v>1.8716655429782685E-3</v>
      </c>
      <c r="H12" s="1">
        <f>G12*D4</f>
        <v>3.1292030913785719E-4</v>
      </c>
      <c r="I12" s="1">
        <f>H12*D4</f>
        <v>5.2316569185282604E-5</v>
      </c>
      <c r="J12" s="1"/>
      <c r="K12" s="1"/>
      <c r="L12" s="1"/>
      <c r="M12" s="3"/>
      <c r="N12">
        <f>B12+I12</f>
        <v>1.0000000000000004</v>
      </c>
      <c r="R12" s="16">
        <f>B12-I12</f>
        <v>0.99989536686162994</v>
      </c>
      <c r="S12" s="16">
        <f>SUM(C12:H12)*$B$4*$F$4</f>
        <v>1.2507169872141986</v>
      </c>
      <c r="T12" s="3">
        <f>SUM(C12:H12)*$D$4*$H$4</f>
        <v>-1.2554160159924697</v>
      </c>
      <c r="U12" s="92">
        <f t="shared" si="0"/>
        <v>-2.6013357807573634E-2</v>
      </c>
      <c r="V12" s="68">
        <f>(U12-W12*I12)/B12</f>
        <v>-2.5700802970298642E-2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0.9999894974850857</v>
      </c>
      <c r="C13" s="19">
        <f>1/(1-D4*B4/(1-D4*B4/(1-D4*B4/(1-D4*B4/(1-D4*B4/(1-D4*B4))))))</f>
        <v>1.2007388026917376</v>
      </c>
      <c r="D13" s="32">
        <f>C13*D4*C12</f>
        <v>0.24103740109674995</v>
      </c>
      <c r="E13" s="1">
        <f>D13*D4*C11</f>
        <v>4.8375988091342199E-2</v>
      </c>
      <c r="F13" s="1">
        <f>E13*D4*C10</f>
        <v>9.6989370840696379E-3</v>
      </c>
      <c r="G13" s="1">
        <f>F13*D4*C9</f>
        <v>1.9344644204274633E-3</v>
      </c>
      <c r="H13" s="1">
        <f>G13*D4*C8</f>
        <v>3.7573555733211902E-4</v>
      </c>
      <c r="I13" s="1">
        <f>H13*D4</f>
        <v>6.2818534644475685E-5</v>
      </c>
      <c r="J13" s="1">
        <f>I13*D4</f>
        <v>1.0502514914741239E-5</v>
      </c>
      <c r="K13" s="1"/>
      <c r="L13" s="1"/>
      <c r="M13" s="3"/>
      <c r="N13">
        <f>B13+J13</f>
        <v>1.0000000000000004</v>
      </c>
      <c r="R13" s="16">
        <f>B13-J13</f>
        <v>0.99997899497017095</v>
      </c>
      <c r="S13" s="16">
        <f>SUM(C13:I13)*$B$4*$F$4</f>
        <v>1.2510700636784946</v>
      </c>
      <c r="T13" s="3">
        <f>SUM(C13:I13)*$D$4*$H$4</f>
        <v>-1.2557704189890533</v>
      </c>
      <c r="U13" s="92">
        <f t="shared" si="0"/>
        <v>-3.0713713118132313E-2</v>
      </c>
      <c r="V13" s="68">
        <f>(U13-W13*J13)/B13</f>
        <v>-3.064051731621922E-2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0.99999789160973029</v>
      </c>
      <c r="C14" s="19">
        <f>1/(1-D4*B4/(1-D4*B4/(1-D4*B4/(1-D4*B4/(1-D4*B4/(1-D4*B4/(1-D4*B4)))))))</f>
        <v>1.2007488819487706</v>
      </c>
      <c r="D14" s="32">
        <f>C14*D4*C13</f>
        <v>0.24104950377888029</v>
      </c>
      <c r="E14" s="1">
        <f>D14*D4*C12</f>
        <v>4.8388496978921128E-2</v>
      </c>
      <c r="F14" s="1">
        <f>E14*D4*C11</f>
        <v>9.7115275179665856E-3</v>
      </c>
      <c r="G14" s="1">
        <f>F14*D4*C10</f>
        <v>1.9470712248630274E-3</v>
      </c>
      <c r="H14" s="1">
        <f>G14*D4*C9</f>
        <v>3.8834564817645159E-4</v>
      </c>
      <c r="I14" s="1">
        <f>H14*D4*C8</f>
        <v>7.5429285240014279E-5</v>
      </c>
      <c r="J14" s="1">
        <f>I14*D4</f>
        <v>1.2610883041525827E-5</v>
      </c>
      <c r="K14" s="1">
        <f>J14*D4</f>
        <v>2.1083902701848485E-6</v>
      </c>
      <c r="L14" s="1"/>
      <c r="M14" s="3"/>
      <c r="N14">
        <f>B14+K14</f>
        <v>1.0000000000000004</v>
      </c>
      <c r="R14" s="16">
        <f>B14-K14</f>
        <v>0.99999578321946014</v>
      </c>
      <c r="S14" s="16">
        <f>SUM(C14:J14)*$B$4*$F$4</f>
        <v>1.2511514458767159</v>
      </c>
      <c r="T14" s="3">
        <f>SUM(C14:J14)*$D$4*$H$4</f>
        <v>-1.2558521069457282</v>
      </c>
      <c r="U14" s="92">
        <f t="shared" si="0"/>
        <v>-3.5414374187144659E-2</v>
      </c>
      <c r="V14" s="68">
        <f>(U14-W14*K14)/B14</f>
        <v>-3.53975816969E-2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0.99999957673785256</v>
      </c>
      <c r="C15" s="19">
        <f>1/(1-D4*B4/(1-D4*B4/(1-D4*B4/(1-D4*B4/(1-D4*B4/(1-D4*B4/(1-D4*B4/(1-D4*B4))))))))</f>
        <v>1.2007509053687455</v>
      </c>
      <c r="D15" s="32">
        <f>C15*D4*C14</f>
        <v>0.24105193340327538</v>
      </c>
      <c r="E15" s="1">
        <f>D15*D4*C13</f>
        <v>4.8391008149427761E-2</v>
      </c>
      <c r="F15" s="1">
        <f>E15*D4*C12</f>
        <v>9.7140550589703833E-3</v>
      </c>
      <c r="G15" s="1">
        <f>F15*D4*C11</f>
        <v>1.9496020522672738E-3</v>
      </c>
      <c r="H15" s="1">
        <f>G15*D4*C10</f>
        <v>3.908771353302336E-4</v>
      </c>
      <c r="I15" s="1">
        <f>H15*D4*C9</f>
        <v>7.7960904839448125E-5</v>
      </c>
      <c r="J15" s="1">
        <f>I15*D4*C8</f>
        <v>1.5142529229611501E-5</v>
      </c>
      <c r="K15" s="1">
        <f>J15*D4</f>
        <v>2.5316515257951116E-6</v>
      </c>
      <c r="L15" s="1">
        <f>K15*D4</f>
        <v>4.2326214801205662E-7</v>
      </c>
      <c r="M15" s="3"/>
      <c r="N15">
        <f>B15+L15</f>
        <v>1.0000000000000007</v>
      </c>
      <c r="R15" s="16">
        <f>B15-L15</f>
        <v>0.99999915347570456</v>
      </c>
      <c r="S15" s="16">
        <f>SUM(C15:K15)*$B$4*$F$4</f>
        <v>1.2511698918160674</v>
      </c>
      <c r="T15" s="3">
        <f>SUM(C15:K15)*$D$4*$H$4</f>
        <v>-1.2558706221877283</v>
      </c>
      <c r="U15" s="92">
        <f t="shared" si="0"/>
        <v>-4.0115104558805514E-2</v>
      </c>
      <c r="V15" s="68">
        <f>(U15-W15*L15)/B15</f>
        <v>-4.011131217707354E-2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0.99999991502953334</v>
      </c>
      <c r="C16" s="33">
        <f>1/(1-D4*B4/(1-D4*B4/(1-D4*B4/(1-D4*B4/(1-D4*B4/(1-D4*B4/(1-D4*B4/(1-D4*B4/(1-D4*B4)))))))))</f>
        <v>1.2007513115729593</v>
      </c>
      <c r="D16" s="38">
        <f>C16*D4*C15</f>
        <v>0.24105242115355935</v>
      </c>
      <c r="E16" s="28">
        <f>D16*D4*C14</f>
        <v>4.8391512270200554E-2</v>
      </c>
      <c r="F16" s="28">
        <f>E16*D4*C13</f>
        <v>9.7145624661419527E-3</v>
      </c>
      <c r="G16" s="28">
        <f>F16*D4*C12</f>
        <v>1.9501101191880413E-3</v>
      </c>
      <c r="H16" s="28">
        <f>G16*D4*C11</f>
        <v>3.9138533469658545E-4</v>
      </c>
      <c r="I16" s="28">
        <f>H16*D4*C10</f>
        <v>7.8469130794438279E-5</v>
      </c>
      <c r="J16" s="28">
        <f>I16*D4*C9</f>
        <v>1.5650760522308383E-5</v>
      </c>
      <c r="K16" s="28">
        <f>J16*D4*C8</f>
        <v>3.0398838900441636E-6</v>
      </c>
      <c r="L16" s="28">
        <f>K16*D4</f>
        <v>5.0823257936466492E-7</v>
      </c>
      <c r="M16" s="4">
        <f>L16*D4</f>
        <v>8.4970467317390815E-8</v>
      </c>
      <c r="N16">
        <f>B16+M16</f>
        <v>1.0000000000000007</v>
      </c>
      <c r="R16" s="17">
        <f>B16-M16</f>
        <v>0.99999983005906601</v>
      </c>
      <c r="S16" s="17">
        <f>SUM(C16:L16)*$B$4*$F$4</f>
        <v>1.2511740181246975</v>
      </c>
      <c r="T16" s="4">
        <f>SUM(C16:L16)*$D$4*$H$4</f>
        <v>-1.2558747639991805</v>
      </c>
      <c r="U16" s="93">
        <f>S16+T16+U15</f>
        <v>-4.4815850433288507E-2</v>
      </c>
      <c r="V16" s="69">
        <f>(U16-W16*M16)/B16</f>
        <v>-4.4815004536567185E-2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5</v>
      </c>
      <c r="D19" s="9">
        <f>SUM($C$19:C19)</f>
        <v>5</v>
      </c>
      <c r="E19" s="26">
        <f t="shared" ref="E19:E28" si="2">B19/R7</f>
        <v>1.5023503751340788</v>
      </c>
      <c r="F19" s="9">
        <f t="shared" ref="F19:F28" si="3">D19/R7</f>
        <v>7.5117518756703934</v>
      </c>
      <c r="G19" s="2">
        <f>F19*2</f>
        <v>15.023503751340787</v>
      </c>
    </row>
    <row r="20" spans="1:7" x14ac:dyDescent="0.2">
      <c r="A20" s="19">
        <v>2</v>
      </c>
      <c r="B20" s="16">
        <f>C19</f>
        <v>5</v>
      </c>
      <c r="C20" s="1">
        <f>B20*$O$2</f>
        <v>25</v>
      </c>
      <c r="D20" s="3">
        <f>SUM($C$19:C20)</f>
        <v>30</v>
      </c>
      <c r="E20" s="16">
        <f t="shared" si="2"/>
        <v>5.3472887260629713</v>
      </c>
      <c r="F20" s="3">
        <f t="shared" si="3"/>
        <v>32.08373235637783</v>
      </c>
      <c r="G20" s="3">
        <f t="shared" ref="G20:G28" si="4">F20*2</f>
        <v>64.16746471275566</v>
      </c>
    </row>
    <row r="21" spans="1:7" x14ac:dyDescent="0.2">
      <c r="A21" s="19">
        <v>3</v>
      </c>
      <c r="B21" s="16">
        <f t="shared" ref="B21:B28" si="5">C20</f>
        <v>25</v>
      </c>
      <c r="C21" s="1">
        <f>B21*$O$2</f>
        <v>125</v>
      </c>
      <c r="D21" s="3">
        <f>SUM($C$19:C21)</f>
        <v>155</v>
      </c>
      <c r="E21" s="16">
        <f t="shared" si="2"/>
        <v>25.32809237435098</v>
      </c>
      <c r="F21" s="3">
        <f t="shared" si="3"/>
        <v>157.03417272097607</v>
      </c>
      <c r="G21" s="3">
        <f t="shared" si="4"/>
        <v>314.06834544195215</v>
      </c>
    </row>
    <row r="22" spans="1:7" x14ac:dyDescent="0.2">
      <c r="A22" s="19">
        <v>4</v>
      </c>
      <c r="B22" s="16">
        <f t="shared" si="5"/>
        <v>125</v>
      </c>
      <c r="C22" s="1">
        <f>B22*$O$2</f>
        <v>625</v>
      </c>
      <c r="D22" s="3">
        <f>SUM($C$19:C22)</f>
        <v>780</v>
      </c>
      <c r="E22" s="16">
        <f t="shared" si="2"/>
        <v>125.32548226755775</v>
      </c>
      <c r="F22" s="3">
        <f t="shared" si="3"/>
        <v>782.03100934956035</v>
      </c>
      <c r="G22" s="3">
        <f t="shared" si="4"/>
        <v>1564.0620186991207</v>
      </c>
    </row>
    <row r="23" spans="1:7" x14ac:dyDescent="0.2">
      <c r="A23" s="19">
        <v>5</v>
      </c>
      <c r="B23" s="16">
        <f t="shared" si="5"/>
        <v>625</v>
      </c>
      <c r="C23" s="1">
        <f>B23*$O$2</f>
        <v>3125</v>
      </c>
      <c r="D23" s="3">
        <f>SUM($C$19:C23)</f>
        <v>3905</v>
      </c>
      <c r="E23" s="16">
        <f t="shared" si="2"/>
        <v>625.32594161029249</v>
      </c>
      <c r="F23" s="3">
        <f t="shared" si="3"/>
        <v>3907.0364831811075</v>
      </c>
      <c r="G23" s="3">
        <f t="shared" si="4"/>
        <v>7814.0729663622151</v>
      </c>
    </row>
    <row r="24" spans="1:7" x14ac:dyDescent="0.2">
      <c r="A24" s="19">
        <v>6</v>
      </c>
      <c r="B24" s="16">
        <f t="shared" si="5"/>
        <v>3125</v>
      </c>
      <c r="C24" s="1">
        <f>B24*$O$2</f>
        <v>15625</v>
      </c>
      <c r="D24" s="3">
        <f>SUM($C$19:C24)</f>
        <v>19530</v>
      </c>
      <c r="E24" s="16">
        <f t="shared" si="2"/>
        <v>3125.3270127737792</v>
      </c>
      <c r="F24" s="3">
        <f t="shared" si="3"/>
        <v>19532.043699031012</v>
      </c>
      <c r="G24" s="3">
        <f t="shared" si="4"/>
        <v>39064.087398062024</v>
      </c>
    </row>
    <row r="25" spans="1:7" x14ac:dyDescent="0.2">
      <c r="A25" s="19">
        <v>7</v>
      </c>
      <c r="B25" s="16">
        <f t="shared" si="5"/>
        <v>15625</v>
      </c>
      <c r="C25" s="1">
        <f>B25*$O$2</f>
        <v>78125</v>
      </c>
      <c r="D25" s="3">
        <f>SUM($C$19:C25)</f>
        <v>97655</v>
      </c>
      <c r="E25" s="16">
        <f t="shared" si="2"/>
        <v>15625.32821048515</v>
      </c>
      <c r="F25" s="3">
        <f t="shared" si="3"/>
        <v>97657.051289275347</v>
      </c>
      <c r="G25" s="3">
        <f t="shared" si="4"/>
        <v>195314.10257855069</v>
      </c>
    </row>
    <row r="26" spans="1:7" x14ac:dyDescent="0.2">
      <c r="A26" s="19">
        <v>8</v>
      </c>
      <c r="B26" s="16">
        <f t="shared" si="5"/>
        <v>78125</v>
      </c>
      <c r="C26" s="1">
        <f>B26*$O$2</f>
        <v>390625</v>
      </c>
      <c r="D26" s="3">
        <f>SUM($C$19:C26)</f>
        <v>488280</v>
      </c>
      <c r="E26" s="16">
        <f t="shared" si="2"/>
        <v>78125.32943736884</v>
      </c>
      <c r="F26" s="3">
        <f t="shared" si="3"/>
        <v>488282.05897828424</v>
      </c>
      <c r="G26" s="3">
        <f t="shared" si="4"/>
        <v>976564.11795656849</v>
      </c>
    </row>
    <row r="27" spans="1:7" x14ac:dyDescent="0.2">
      <c r="A27" s="19">
        <v>9</v>
      </c>
      <c r="B27" s="16">
        <f t="shared" si="5"/>
        <v>390625</v>
      </c>
      <c r="C27" s="1">
        <f>B27*$O$2</f>
        <v>1953125</v>
      </c>
      <c r="D27" s="3">
        <f>SUM($C$19:C27)</f>
        <v>2441405</v>
      </c>
      <c r="E27" s="16">
        <f t="shared" si="2"/>
        <v>390625.33067383285</v>
      </c>
      <c r="F27" s="3">
        <f t="shared" si="3"/>
        <v>2441407.0667103971</v>
      </c>
      <c r="G27" s="3">
        <f t="shared" si="4"/>
        <v>4882814.1334207943</v>
      </c>
    </row>
    <row r="28" spans="1:7" ht="17" thickBot="1" x14ac:dyDescent="0.25">
      <c r="A28" s="33">
        <v>10</v>
      </c>
      <c r="B28" s="17">
        <f t="shared" si="5"/>
        <v>1953125</v>
      </c>
      <c r="C28" s="28">
        <f>B28*$O$2</f>
        <v>9765625</v>
      </c>
      <c r="D28" s="4">
        <f>SUM($C$19:C28)</f>
        <v>12207030</v>
      </c>
      <c r="E28" s="17">
        <f t="shared" si="2"/>
        <v>1953125.3319159432</v>
      </c>
      <c r="F28" s="4">
        <f t="shared" si="3"/>
        <v>12207032.074474432</v>
      </c>
      <c r="G28" s="4">
        <f t="shared" si="4"/>
        <v>24414064.148948863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5</v>
      </c>
      <c r="D31" s="9">
        <f>SUM($C$31:C31)</f>
        <v>5</v>
      </c>
      <c r="E31" s="3">
        <f t="shared" ref="E31:E40" si="6">B31/R7</f>
        <v>1.5023503751340788</v>
      </c>
      <c r="F31" s="3">
        <f t="shared" ref="F31:F40" si="7">D31/R7</f>
        <v>7.5117518756703934</v>
      </c>
      <c r="G31" s="2">
        <f>F31*2</f>
        <v>15.023503751340787</v>
      </c>
    </row>
    <row r="32" spans="1:7" x14ac:dyDescent="0.2">
      <c r="A32" s="19">
        <v>2</v>
      </c>
      <c r="B32" s="16">
        <f>B31*($O$2+1)</f>
        <v>6</v>
      </c>
      <c r="C32" s="1">
        <f>B32*$O$2</f>
        <v>30</v>
      </c>
      <c r="D32" s="3">
        <f>SUM($C$31:C32)</f>
        <v>35</v>
      </c>
      <c r="E32" s="3">
        <f t="shared" si="6"/>
        <v>6.416746471275566</v>
      </c>
      <c r="F32" s="3">
        <f t="shared" si="7"/>
        <v>37.4310210824408</v>
      </c>
      <c r="G32" s="3">
        <f t="shared" ref="G32:G40" si="8">F32*2</f>
        <v>74.862042164881601</v>
      </c>
    </row>
    <row r="33" spans="1:7" x14ac:dyDescent="0.2">
      <c r="A33" s="19">
        <v>3</v>
      </c>
      <c r="B33" s="16">
        <f>B32*($O$2+1)</f>
        <v>36</v>
      </c>
      <c r="C33" s="1">
        <f>B33*$O$2</f>
        <v>180</v>
      </c>
      <c r="D33" s="3">
        <f>SUM($C$31:C33)</f>
        <v>215</v>
      </c>
      <c r="E33" s="3">
        <f t="shared" si="6"/>
        <v>36.472453019065412</v>
      </c>
      <c r="F33" s="3">
        <f t="shared" si="7"/>
        <v>217.82159441941843</v>
      </c>
      <c r="G33" s="3">
        <f t="shared" si="8"/>
        <v>435.64318883883686</v>
      </c>
    </row>
    <row r="34" spans="1:7" x14ac:dyDescent="0.2">
      <c r="A34" s="19">
        <v>4</v>
      </c>
      <c r="B34" s="16">
        <f>B33*($O$2+1)</f>
        <v>216</v>
      </c>
      <c r="C34" s="1">
        <f>B34*$O$2</f>
        <v>1080</v>
      </c>
      <c r="D34" s="3">
        <f>SUM($C$31:C34)</f>
        <v>1295</v>
      </c>
      <c r="E34" s="3">
        <f t="shared" si="6"/>
        <v>216.56243335833977</v>
      </c>
      <c r="F34" s="3">
        <f t="shared" si="7"/>
        <v>1298.3719962918983</v>
      </c>
      <c r="G34" s="3">
        <f t="shared" si="8"/>
        <v>2596.7439925837966</v>
      </c>
    </row>
    <row r="35" spans="1:7" x14ac:dyDescent="0.2">
      <c r="A35" s="19">
        <v>5</v>
      </c>
      <c r="B35" s="16">
        <f>B34*($O$2+1)</f>
        <v>1296</v>
      </c>
      <c r="C35" s="1">
        <f>B35*$O$2</f>
        <v>6480</v>
      </c>
      <c r="D35" s="3">
        <f>SUM($C$31:C35)</f>
        <v>7775</v>
      </c>
      <c r="E35" s="3">
        <f t="shared" si="6"/>
        <v>1296.6758725231025</v>
      </c>
      <c r="F35" s="3">
        <f t="shared" si="7"/>
        <v>7779.0547136320392</v>
      </c>
      <c r="G35" s="3">
        <f t="shared" si="8"/>
        <v>15558.109427264078</v>
      </c>
    </row>
    <row r="36" spans="1:7" x14ac:dyDescent="0.2">
      <c r="A36" s="19">
        <v>6</v>
      </c>
      <c r="B36" s="16">
        <f>B35*($O$2+1)</f>
        <v>7776</v>
      </c>
      <c r="C36" s="1">
        <f>B36*$O$2</f>
        <v>38880</v>
      </c>
      <c r="D36" s="3">
        <f>SUM($C$31:C36)</f>
        <v>46655</v>
      </c>
      <c r="E36" s="3">
        <f t="shared" si="6"/>
        <v>7776.8137124252507</v>
      </c>
      <c r="F36" s="3">
        <f t="shared" si="7"/>
        <v>46659.882169907418</v>
      </c>
      <c r="G36" s="3">
        <f t="shared" si="8"/>
        <v>93319.764339814836</v>
      </c>
    </row>
    <row r="37" spans="1:7" x14ac:dyDescent="0.2">
      <c r="A37" s="19">
        <v>7</v>
      </c>
      <c r="B37" s="16">
        <f>B36*($O$2+1)</f>
        <v>46656</v>
      </c>
      <c r="C37" s="1">
        <f>B37*$O$2</f>
        <v>233280</v>
      </c>
      <c r="D37" s="3">
        <f>SUM($C$31:C37)</f>
        <v>279935</v>
      </c>
      <c r="E37" s="3">
        <f t="shared" si="6"/>
        <v>46656.980031257292</v>
      </c>
      <c r="F37" s="3">
        <f t="shared" si="7"/>
        <v>279940.88016653829</v>
      </c>
      <c r="G37" s="3">
        <f t="shared" si="8"/>
        <v>559881.76033307659</v>
      </c>
    </row>
    <row r="38" spans="1:7" x14ac:dyDescent="0.2">
      <c r="A38" s="19">
        <v>8</v>
      </c>
      <c r="B38" s="16">
        <f>B37*($O$2+1)</f>
        <v>279936</v>
      </c>
      <c r="C38" s="1">
        <f>B38*$O$2</f>
        <v>1399680</v>
      </c>
      <c r="D38" s="3">
        <f>SUM($C$31:C38)</f>
        <v>1679615</v>
      </c>
      <c r="E38" s="3">
        <f t="shared" si="6"/>
        <v>279937.18043365481</v>
      </c>
      <c r="F38" s="3">
        <f t="shared" si="7"/>
        <v>1679622.0825977123</v>
      </c>
      <c r="G38" s="3">
        <f t="shared" si="8"/>
        <v>3359244.1651954246</v>
      </c>
    </row>
    <row r="39" spans="1:7" x14ac:dyDescent="0.2">
      <c r="A39" s="19">
        <v>9</v>
      </c>
      <c r="B39" s="16">
        <f>B38*($O$2+1)</f>
        <v>1679616</v>
      </c>
      <c r="C39" s="1">
        <f>B39*$O$2</f>
        <v>8398080</v>
      </c>
      <c r="D39" s="3">
        <f>SUM($C$31:C39)</f>
        <v>10077695</v>
      </c>
      <c r="E39" s="3">
        <f t="shared" si="6"/>
        <v>1679617.4218369545</v>
      </c>
      <c r="F39" s="3">
        <f t="shared" si="7"/>
        <v>10077703.531020882</v>
      </c>
      <c r="G39" s="3">
        <f t="shared" si="8"/>
        <v>20155407.062041763</v>
      </c>
    </row>
    <row r="40" spans="1:7" ht="17" thickBot="1" x14ac:dyDescent="0.25">
      <c r="A40" s="33">
        <v>10</v>
      </c>
      <c r="B40" s="17">
        <f>B39*($O$2+1)</f>
        <v>10077696</v>
      </c>
      <c r="C40" s="28">
        <f>B40*$O$2</f>
        <v>50388480</v>
      </c>
      <c r="D40" s="4">
        <f>SUM($C$31:C40)</f>
        <v>60466175</v>
      </c>
      <c r="E40" s="3">
        <f t="shared" si="6"/>
        <v>10077697.712613361</v>
      </c>
      <c r="F40" s="3">
        <f t="shared" si="7"/>
        <v>60466185.275679998</v>
      </c>
      <c r="G40" s="4">
        <f t="shared" si="8"/>
        <v>120932370.55136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5</v>
      </c>
      <c r="D43" s="9">
        <f>SUM(C43:C43)</f>
        <v>5</v>
      </c>
      <c r="E43" s="26">
        <f t="shared" ref="E43:E52" si="9">B43/R7</f>
        <v>1.5023503751340788</v>
      </c>
      <c r="F43" s="9">
        <f t="shared" ref="F43:F52" si="10">D43/R7</f>
        <v>7.5117518756703934</v>
      </c>
      <c r="G43" s="2">
        <f>F43*2</f>
        <v>15.023503751340787</v>
      </c>
    </row>
    <row r="44" spans="1:7" x14ac:dyDescent="0.2">
      <c r="A44" s="19">
        <v>2</v>
      </c>
      <c r="B44" s="16">
        <f>B43*$O$2*2</f>
        <v>10</v>
      </c>
      <c r="C44" s="1">
        <f>B44*$O$2</f>
        <v>50</v>
      </c>
      <c r="D44" s="3">
        <f>SUM($C$43:C44)</f>
        <v>55</v>
      </c>
      <c r="E44" s="16">
        <f t="shared" si="9"/>
        <v>10.694577452125943</v>
      </c>
      <c r="F44" s="3">
        <f t="shared" si="10"/>
        <v>58.820175986692682</v>
      </c>
      <c r="G44" s="3">
        <f t="shared" ref="G44:G52" si="11">F44*2</f>
        <v>117.64035197338536</v>
      </c>
    </row>
    <row r="45" spans="1:7" x14ac:dyDescent="0.2">
      <c r="A45" s="19">
        <v>3</v>
      </c>
      <c r="B45" s="16">
        <f>B44*$O$2*2</f>
        <v>100</v>
      </c>
      <c r="C45" s="1">
        <f>B45*$O$2</f>
        <v>500</v>
      </c>
      <c r="D45" s="3">
        <f>SUM($C$43:C45)</f>
        <v>555</v>
      </c>
      <c r="E45" s="16">
        <f t="shared" si="9"/>
        <v>101.31236949740392</v>
      </c>
      <c r="F45" s="3">
        <f t="shared" si="10"/>
        <v>562.2836507105917</v>
      </c>
      <c r="G45" s="3">
        <f t="shared" si="11"/>
        <v>1124.5673014211834</v>
      </c>
    </row>
    <row r="46" spans="1:7" x14ac:dyDescent="0.2">
      <c r="A46" s="19">
        <v>4</v>
      </c>
      <c r="B46" s="16">
        <f>B45*$O$2*2</f>
        <v>1000</v>
      </c>
      <c r="C46" s="1">
        <f>B46*$O$2</f>
        <v>5000</v>
      </c>
      <c r="D46" s="3">
        <f>SUM($C$43:C46)</f>
        <v>5555</v>
      </c>
      <c r="E46" s="16">
        <f t="shared" si="9"/>
        <v>1002.603858140462</v>
      </c>
      <c r="F46" s="3">
        <f t="shared" si="10"/>
        <v>5569.4644319702657</v>
      </c>
      <c r="G46" s="3">
        <f t="shared" si="11"/>
        <v>11138.928863940531</v>
      </c>
    </row>
    <row r="47" spans="1:7" x14ac:dyDescent="0.2">
      <c r="A47" s="19">
        <v>5</v>
      </c>
      <c r="B47" s="16">
        <f>B46*$O$2*2</f>
        <v>10000</v>
      </c>
      <c r="C47" s="1">
        <f>B47*$O$2</f>
        <v>50000</v>
      </c>
      <c r="D47" s="3">
        <f>SUM($C$43:C47)</f>
        <v>55555</v>
      </c>
      <c r="E47" s="16">
        <f t="shared" si="9"/>
        <v>10005.21506576468</v>
      </c>
      <c r="F47" s="3">
        <f t="shared" si="10"/>
        <v>55583.972297855682</v>
      </c>
      <c r="G47" s="3">
        <f t="shared" si="11"/>
        <v>111167.94459571136</v>
      </c>
    </row>
    <row r="48" spans="1:7" x14ac:dyDescent="0.2">
      <c r="A48" s="19">
        <v>6</v>
      </c>
      <c r="B48" s="16">
        <f>B47*$O$2*2</f>
        <v>100000</v>
      </c>
      <c r="C48" s="1">
        <f>B48*$O$2</f>
        <v>500000</v>
      </c>
      <c r="D48" s="3">
        <f>SUM($C$43:C48)</f>
        <v>555555</v>
      </c>
      <c r="E48" s="16">
        <f t="shared" si="9"/>
        <v>100010.46440876093</v>
      </c>
      <c r="F48" s="3">
        <f t="shared" si="10"/>
        <v>555613.13554609183</v>
      </c>
      <c r="G48" s="3">
        <f t="shared" si="11"/>
        <v>1111226.2710921837</v>
      </c>
    </row>
    <row r="49" spans="1:7" x14ac:dyDescent="0.2">
      <c r="A49" s="19">
        <v>7</v>
      </c>
      <c r="B49" s="16">
        <f>B48*$O$2*2</f>
        <v>1000000</v>
      </c>
      <c r="C49" s="1">
        <f>B49*$O$2</f>
        <v>5000000</v>
      </c>
      <c r="D49" s="3">
        <f>SUM($C$43:C49)</f>
        <v>5555555</v>
      </c>
      <c r="E49" s="16">
        <f t="shared" si="9"/>
        <v>1000021.0054710496</v>
      </c>
      <c r="F49" s="3">
        <f t="shared" si="10"/>
        <v>5555671.6970497165</v>
      </c>
      <c r="G49" s="3">
        <f t="shared" si="11"/>
        <v>11111343.394099433</v>
      </c>
    </row>
    <row r="50" spans="1:7" x14ac:dyDescent="0.2">
      <c r="A50" s="19">
        <v>8</v>
      </c>
      <c r="B50" s="16">
        <f>B49*$O$2*2</f>
        <v>10000000</v>
      </c>
      <c r="C50" s="1">
        <f>B50*$O$2</f>
        <v>50000000</v>
      </c>
      <c r="D50" s="3">
        <f>SUM($C$43:C50)</f>
        <v>55555555</v>
      </c>
      <c r="E50" s="16">
        <f t="shared" si="9"/>
        <v>10000042.167983212</v>
      </c>
      <c r="F50" s="3">
        <f t="shared" si="10"/>
        <v>55555789.266571052</v>
      </c>
      <c r="G50" s="3">
        <f t="shared" si="11"/>
        <v>111111578.5331421</v>
      </c>
    </row>
    <row r="51" spans="1:7" x14ac:dyDescent="0.2">
      <c r="A51" s="19">
        <v>9</v>
      </c>
      <c r="B51" s="16">
        <f>B50*$O$2*2</f>
        <v>100000000</v>
      </c>
      <c r="C51" s="1">
        <f>B51*$O$2</f>
        <v>500000000</v>
      </c>
      <c r="D51" s="3">
        <f>SUM($C$43:C51)</f>
        <v>555555555</v>
      </c>
      <c r="E51" s="16">
        <f t="shared" si="9"/>
        <v>100000084.65250121</v>
      </c>
      <c r="F51" s="3">
        <f t="shared" si="10"/>
        <v>555556025.29167295</v>
      </c>
      <c r="G51" s="3">
        <f t="shared" si="11"/>
        <v>1111112050.5833459</v>
      </c>
    </row>
    <row r="52" spans="1:7" ht="17" thickBot="1" x14ac:dyDescent="0.25">
      <c r="A52" s="33">
        <v>10</v>
      </c>
      <c r="B52" s="17">
        <f>B51*$O$2*2</f>
        <v>1000000000</v>
      </c>
      <c r="C52" s="28">
        <f>B52*$O$2</f>
        <v>5000000000</v>
      </c>
      <c r="D52" s="4">
        <f>SUM($C$43:C52)</f>
        <v>5555555555</v>
      </c>
      <c r="E52" s="17">
        <f t="shared" si="9"/>
        <v>1000000169.9409629</v>
      </c>
      <c r="F52" s="4">
        <f t="shared" si="10"/>
        <v>5555556499.1164598</v>
      </c>
      <c r="G52" s="4">
        <f t="shared" si="11"/>
        <v>11111112998.23292</v>
      </c>
    </row>
  </sheetData>
  <conditionalFormatting sqref="R7:R16">
    <cfRule type="cellIs" dxfId="1079" priority="71" operator="lessThanOrEqual">
      <formula>0</formula>
    </cfRule>
    <cfRule type="cellIs" dxfId="1078" priority="72" operator="greaterThan">
      <formula>0</formula>
    </cfRule>
  </conditionalFormatting>
  <conditionalFormatting sqref="F31:F40">
    <cfRule type="cellIs" dxfId="1077" priority="41" stopIfTrue="1" operator="lessThan">
      <formula>0</formula>
    </cfRule>
    <cfRule type="cellIs" dxfId="1076" priority="42" operator="equal">
      <formula>MIN($F$31:$F$40)</formula>
    </cfRule>
  </conditionalFormatting>
  <conditionalFormatting sqref="E31:E40">
    <cfRule type="cellIs" dxfId="1075" priority="39" stopIfTrue="1" operator="lessThan">
      <formula>0</formula>
    </cfRule>
    <cfRule type="cellIs" dxfId="1074" priority="40" operator="equal">
      <formula>MIN($E$31:$E$40)</formula>
    </cfRule>
  </conditionalFormatting>
  <conditionalFormatting sqref="F19:F28">
    <cfRule type="cellIs" dxfId="1073" priority="37" stopIfTrue="1" operator="lessThan">
      <formula>0</formula>
    </cfRule>
    <cfRule type="cellIs" dxfId="1072" priority="38" operator="equal">
      <formula>MIN($F$19:$F$28)</formula>
    </cfRule>
  </conditionalFormatting>
  <conditionalFormatting sqref="E19:E28">
    <cfRule type="cellIs" dxfId="1071" priority="35" stopIfTrue="1" operator="lessThan">
      <formula>0</formula>
    </cfRule>
    <cfRule type="cellIs" dxfId="1070" priority="36" operator="equal">
      <formula>MIN($E$19:$E$28)</formula>
    </cfRule>
  </conditionalFormatting>
  <conditionalFormatting sqref="F43:F52">
    <cfRule type="cellIs" dxfId="1069" priority="33" stopIfTrue="1" operator="lessThan">
      <formula>0</formula>
    </cfRule>
    <cfRule type="cellIs" dxfId="1068" priority="34" operator="equal">
      <formula>MIN($F$43:$F$52)</formula>
    </cfRule>
  </conditionalFormatting>
  <conditionalFormatting sqref="E43:E52">
    <cfRule type="cellIs" dxfId="1067" priority="31" stopIfTrue="1" operator="lessThan">
      <formula>0</formula>
    </cfRule>
    <cfRule type="cellIs" dxfId="1066" priority="32" operator="equal">
      <formula>MIN($E$43:$E$52)</formula>
    </cfRule>
  </conditionalFormatting>
  <conditionalFormatting sqref="G19:G28">
    <cfRule type="cellIs" dxfId="1065" priority="11" stopIfTrue="1" operator="lessThanOrEqual">
      <formula>0</formula>
    </cfRule>
    <cfRule type="cellIs" dxfId="1064" priority="12" operator="equal">
      <formula>MIN($G$19:$G$28)</formula>
    </cfRule>
  </conditionalFormatting>
  <conditionalFormatting sqref="G31:G40">
    <cfRule type="cellIs" dxfId="1063" priority="9" stopIfTrue="1" operator="lessThanOrEqual">
      <formula>0</formula>
    </cfRule>
    <cfRule type="cellIs" dxfId="1062" priority="10" operator="equal">
      <formula>MIN($G$19:$G$28)</formula>
    </cfRule>
  </conditionalFormatting>
  <conditionalFormatting sqref="G43:G52">
    <cfRule type="cellIs" dxfId="1061" priority="7" stopIfTrue="1" operator="lessThanOrEqual">
      <formula>0</formula>
    </cfRule>
    <cfRule type="cellIs" dxfId="1060" priority="8" operator="equal">
      <formula>MIN($G$19:$G$28)</formula>
    </cfRule>
  </conditionalFormatting>
  <conditionalFormatting sqref="S7:T16">
    <cfRule type="cellIs" dxfId="1059" priority="3" operator="lessThanOrEqual">
      <formula>0</formula>
    </cfRule>
    <cfRule type="cellIs" dxfId="1058" priority="4" operator="greaterThan">
      <formula>0</formula>
    </cfRule>
  </conditionalFormatting>
  <conditionalFormatting sqref="U7:U16">
    <cfRule type="cellIs" dxfId="1057" priority="1" operator="lessThanOrEqual">
      <formula>0</formula>
    </cfRule>
    <cfRule type="cellIs" dxfId="105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'P Analysis'!B13</f>
        <v>0.85660635738464408</v>
      </c>
      <c r="D2" s="34" t="s">
        <v>13</v>
      </c>
      <c r="E2" s="40">
        <f>'P Analysis'!I13</f>
        <v>0.14339364261535634</v>
      </c>
      <c r="F2" s="34" t="s">
        <v>17</v>
      </c>
      <c r="G2" s="40">
        <f>'P Analysis'!V13</f>
        <v>1.0000000000000004</v>
      </c>
      <c r="H2" t="s">
        <v>20</v>
      </c>
      <c r="I2" s="48">
        <f>'P Analysis'!W13</f>
        <v>-6</v>
      </c>
      <c r="J2" t="s">
        <v>6</v>
      </c>
      <c r="K2" s="48">
        <f>C2*G2-E2*I2</f>
        <v>1.7169682130767825</v>
      </c>
      <c r="L2" t="s">
        <v>5</v>
      </c>
      <c r="M2" s="48">
        <v>1</v>
      </c>
      <c r="N2" t="s">
        <v>47</v>
      </c>
      <c r="O2" s="48">
        <v>6</v>
      </c>
    </row>
    <row r="4" spans="1:23" x14ac:dyDescent="0.2">
      <c r="A4" t="s">
        <v>10</v>
      </c>
      <c r="B4">
        <f>$C$2</f>
        <v>0.85660635738464408</v>
      </c>
      <c r="C4" t="s">
        <v>11</v>
      </c>
      <c r="D4">
        <f>$E$2</f>
        <v>0.14339364261535634</v>
      </c>
      <c r="E4" t="s">
        <v>5</v>
      </c>
      <c r="F4">
        <f>$G$2</f>
        <v>1.0000000000000004</v>
      </c>
      <c r="G4" t="s">
        <v>72</v>
      </c>
      <c r="H4">
        <f>$I$2</f>
        <v>-6</v>
      </c>
      <c r="I4" t="s">
        <v>6</v>
      </c>
      <c r="J4">
        <f>$K$2</f>
        <v>1.7169682130767825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0.85660635738464408</v>
      </c>
      <c r="C7" s="18">
        <v>1</v>
      </c>
      <c r="D7" s="37">
        <f>C7*D4</f>
        <v>0.14339364261535634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3">
        <f>B7-D7</f>
        <v>0.71321271476928771</v>
      </c>
      <c r="S7" s="26">
        <f>SUM(C7)*$B$4*$F$4</f>
        <v>0.85660635738464441</v>
      </c>
      <c r="T7" s="9">
        <f>SUM(C7)*$D$4*$H$4</f>
        <v>-0.86036185569213797</v>
      </c>
      <c r="U7" s="91">
        <f>S7+T7</f>
        <v>-3.7554983074935544E-3</v>
      </c>
      <c r="V7" s="68">
        <f>(U7-W7*D7)/B7</f>
        <v>0.16301320099257766</v>
      </c>
      <c r="W7" s="18">
        <f>-COUNT(D7:M7)</f>
        <v>-1</v>
      </c>
    </row>
    <row r="8" spans="1:23" x14ac:dyDescent="0.2">
      <c r="A8" s="20">
        <v>2</v>
      </c>
      <c r="B8" s="19">
        <f>C8*B4</f>
        <v>0.97655895502792911</v>
      </c>
      <c r="C8" s="19">
        <f>1/(1-B4*D4)</f>
        <v>1.1400323457901007</v>
      </c>
      <c r="D8" s="32">
        <f>C8*D4</f>
        <v>0.16347339076217204</v>
      </c>
      <c r="E8" s="1">
        <f>D8*D4</f>
        <v>2.3441044972071393E-2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20">
        <f>B8-E8</f>
        <v>0.95311791005585766</v>
      </c>
      <c r="S8" s="16">
        <f>SUM(C8:D8)*$B$4*$F$4</f>
        <v>1.1165913008180304</v>
      </c>
      <c r="T8" s="3">
        <f>SUM(C8:D8)*$D$4*$H$4</f>
        <v>-1.1214866144054607</v>
      </c>
      <c r="U8" s="92">
        <f>S8+T8+U7</f>
        <v>-8.6508118949238932E-3</v>
      </c>
      <c r="V8" s="68">
        <f>(U8-W8*E8)/B8</f>
        <v>3.9148970835176558E-2</v>
      </c>
      <c r="W8" s="19">
        <f>-COUNT(D8:M8)</f>
        <v>-2</v>
      </c>
    </row>
    <row r="9" spans="1:23" x14ac:dyDescent="0.2">
      <c r="A9" s="20">
        <v>3</v>
      </c>
      <c r="B9" s="19">
        <f>C9*B4</f>
        <v>0.99609136831042389</v>
      </c>
      <c r="C9" s="19">
        <f>1/(1-D4*B4/(1-D4*B4))</f>
        <v>1.1628344334866365</v>
      </c>
      <c r="D9" s="32">
        <f>C9*D4*C8</f>
        <v>0.19009248773706985</v>
      </c>
      <c r="E9" s="1">
        <f>D9*(D4)</f>
        <v>2.72580542504334E-2</v>
      </c>
      <c r="F9" s="1">
        <f>E9*D4</f>
        <v>3.9086316895766415E-3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20">
        <f>B9-F9</f>
        <v>0.99218273662084722</v>
      </c>
      <c r="S9" s="16">
        <f>SUM(C9:E9)*$B$4*$F$4</f>
        <v>1.1822752243579175</v>
      </c>
      <c r="T9" s="3">
        <f>SUM(C9:E9)*$D$4*$H$4</f>
        <v>-1.1874585066973389</v>
      </c>
      <c r="U9" s="92">
        <f t="shared" ref="U9:U15" si="0">S9+T9+U8</f>
        <v>-1.3834094234345229E-2</v>
      </c>
      <c r="V9" s="68">
        <f>(U9-W9*F9)/B9</f>
        <v>-2.1164716738698822E-3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0.99934613319626431</v>
      </c>
      <c r="C10" s="19">
        <f>1/(1-D4*B4/(1-D4*B4/(1-D4*B4)))</f>
        <v>1.1666340374211412</v>
      </c>
      <c r="D10" s="32">
        <f>C10*D4*C9</f>
        <v>0.194528135338502</v>
      </c>
      <c r="E10" s="1">
        <f>D10*D4*C8</f>
        <v>3.1800173882427625E-2</v>
      </c>
      <c r="F10" s="1">
        <f>E10*D4</f>
        <v>4.5599427688030152E-3</v>
      </c>
      <c r="G10" s="1">
        <f>F10*D4</f>
        <v>6.5386680373621801E-4</v>
      </c>
      <c r="H10" s="1"/>
      <c r="I10" s="1"/>
      <c r="J10" s="1"/>
      <c r="K10" s="1"/>
      <c r="L10" s="1"/>
      <c r="M10" s="3"/>
      <c r="N10">
        <f>B10+G10</f>
        <v>1.0000000000000004</v>
      </c>
      <c r="R10" s="20">
        <f>B10-G10</f>
        <v>0.99869226639252806</v>
      </c>
      <c r="S10" s="16">
        <f>SUM(C10:F10)*$B$4*$F$4</f>
        <v>1.1971264776960975</v>
      </c>
      <c r="T10" s="3">
        <f>SUM(C10:F10)*$D$4*$H$4</f>
        <v>-1.2023748702886645</v>
      </c>
      <c r="U10" s="92">
        <f t="shared" si="0"/>
        <v>-1.908248682691227E-2</v>
      </c>
      <c r="V10" s="68">
        <f>(U10-W10*G10)/B10</f>
        <v>-1.6477793894393744E-2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0.99989055640260538</v>
      </c>
      <c r="C11" s="19">
        <f>1/(1-D4*B4/(1-D4*B4/(1-D4*B4/(1-D4*B4))))</f>
        <v>1.1672695956348385</v>
      </c>
      <c r="D11" s="32">
        <f>C11*D4*C10</f>
        <v>0.1952700843191722</v>
      </c>
      <c r="E11" s="1">
        <f>D11*D4*C9</f>
        <v>3.255993239659636E-2</v>
      </c>
      <c r="F11" s="1">
        <f>E11*D4*C8</f>
        <v>5.3226825518587016E-3</v>
      </c>
      <c r="G11" s="1">
        <f>F11*D4</f>
        <v>7.6323883959621955E-4</v>
      </c>
      <c r="H11" s="1">
        <f>G11*D4</f>
        <v>1.0944359739521959E-4</v>
      </c>
      <c r="I11" s="1"/>
      <c r="J11" s="1"/>
      <c r="K11" s="1"/>
      <c r="L11" s="1"/>
      <c r="M11" s="3"/>
      <c r="N11">
        <f>B11+H11</f>
        <v>1.0000000000000007</v>
      </c>
      <c r="R11" s="20">
        <f>B11-H11</f>
        <v>0.9997811128052102</v>
      </c>
      <c r="S11" s="16">
        <f>SUM(C11:G11)*$B$4*$F$4</f>
        <v>1.2002644360788464</v>
      </c>
      <c r="T11" s="3">
        <f>SUM(C11:G11)*$D$4*$H$4</f>
        <v>-1.2055265859792992</v>
      </c>
      <c r="U11" s="92">
        <f t="shared" si="0"/>
        <v>-2.4344636727365088E-2</v>
      </c>
      <c r="V11" s="68">
        <f>(U11-W11*H11)/B11</f>
        <v>-2.3800023500578971E-2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0.99998167976638663</v>
      </c>
      <c r="C12" s="19">
        <f>1/(1-D4*B4/(1-D4*B4/(1-D4*B4/(1-D4*B4/(1-D4*B4)))))</f>
        <v>1.1673759728091329</v>
      </c>
      <c r="D12" s="32">
        <f>C12*D4*C11</f>
        <v>0.19539426875158661</v>
      </c>
      <c r="E12" s="1">
        <f>D12*D4*C10</f>
        <v>3.268709771700537E-2</v>
      </c>
      <c r="F12" s="1">
        <f>E12*D4*C9</f>
        <v>5.4503468650478728E-3</v>
      </c>
      <c r="G12" s="1">
        <f>F12*D4*C8</f>
        <v>8.9098668285935031E-4</v>
      </c>
      <c r="H12" s="1">
        <f>G12*D4</f>
        <v>1.2776182597697551E-4</v>
      </c>
      <c r="I12" s="1">
        <f>H12*D4</f>
        <v>1.8320233614027775E-5</v>
      </c>
      <c r="J12" s="1"/>
      <c r="K12" s="1"/>
      <c r="L12" s="1"/>
      <c r="M12" s="3"/>
      <c r="N12">
        <f>B12+I12</f>
        <v>1.0000000000000007</v>
      </c>
      <c r="R12" s="20">
        <f>B12-I12</f>
        <v>0.9999633595327726</v>
      </c>
      <c r="S12" s="16">
        <f>SUM(C12:H12)*$B$4*$F$4</f>
        <v>1.2008990965081565</v>
      </c>
      <c r="T12" s="3">
        <f>SUM(C12:H12)*$D$4*$H$4</f>
        <v>-1.2061640288607212</v>
      </c>
      <c r="U12" s="92">
        <f t="shared" si="0"/>
        <v>-2.9609569079929732E-2</v>
      </c>
      <c r="V12" s="68">
        <f>(U12-W12*I12)/B12</f>
        <v>-2.9500188128583717E-2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0.99999693325066752</v>
      </c>
      <c r="C13" s="19">
        <f>1/(1-D4*B4/(1-D4*B4/(1-D4*B4/(1-D4*B4/(1-D4*B4/(1-D4*B4))))))</f>
        <v>1.1673937796864102</v>
      </c>
      <c r="D13" s="32">
        <f>C13*D4*C12</f>
        <v>0.19541505645310669</v>
      </c>
      <c r="E13" s="1">
        <f>D13*D4*C11</f>
        <v>3.2708384400633672E-2</v>
      </c>
      <c r="F13" s="1">
        <f>E13*D4*C10</f>
        <v>5.4717170769636794E-3</v>
      </c>
      <c r="G13" s="1">
        <f>F13*D4*C9</f>
        <v>9.1237087718995307E-4</v>
      </c>
      <c r="H13" s="1">
        <f>G13*D4*C8</f>
        <v>1.4914836092689887E-4</v>
      </c>
      <c r="I13" s="1">
        <f>H13*D4</f>
        <v>2.1386926763417915E-5</v>
      </c>
      <c r="J13" s="1">
        <f>I13*D4</f>
        <v>3.0667493329543482E-6</v>
      </c>
      <c r="K13" s="1"/>
      <c r="L13" s="1"/>
      <c r="M13" s="3"/>
      <c r="N13">
        <f>B13+J13</f>
        <v>1.0000000000000004</v>
      </c>
      <c r="R13" s="20">
        <f>B13-J13</f>
        <v>0.99999386650133459</v>
      </c>
      <c r="S13" s="16">
        <f>SUM(C13:I13)*$B$4*$F$4</f>
        <v>1.2010236548936664</v>
      </c>
      <c r="T13" s="3">
        <f>SUM(C13:I13)*$D$4*$H$4</f>
        <v>-1.2062891333299741</v>
      </c>
      <c r="U13" s="92">
        <f t="shared" si="0"/>
        <v>-3.487504751623749E-2</v>
      </c>
      <c r="V13" s="68">
        <f>(U13-W13*J13)/B13</f>
        <v>-3.4853687158428633E-2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0.99999948663452276</v>
      </c>
      <c r="C14" s="19">
        <f>1/(1-D4*B4/(1-D4*B4/(1-D4*B4/(1-D4*B4/(1-D4*B4/(1-D4*B4/(1-D4*B4)))))))</f>
        <v>1.1673967604999813</v>
      </c>
      <c r="D14" s="32">
        <f>C14*D4*C13</f>
        <v>0.19541853624699937</v>
      </c>
      <c r="E14" s="1">
        <f>D14*D4*C12</f>
        <v>3.2711947722514838E-2</v>
      </c>
      <c r="F14" s="1">
        <f>E14*D4*C11</f>
        <v>5.4752943812095833E-3</v>
      </c>
      <c r="G14" s="1">
        <f>F14*D4*C10</f>
        <v>9.1595052204679805E-4</v>
      </c>
      <c r="H14" s="1">
        <f>G14*D4*C9</f>
        <v>1.5272839759583568E-4</v>
      </c>
      <c r="I14" s="1">
        <f>H14*D4*C8</f>
        <v>2.4967029020664425E-5</v>
      </c>
      <c r="J14" s="1">
        <f>I14*D4</f>
        <v>3.5801132365563846E-6</v>
      </c>
      <c r="K14" s="1">
        <f>J14*D4</f>
        <v>5.1336547796527287E-7</v>
      </c>
      <c r="L14" s="1"/>
      <c r="M14" s="3"/>
      <c r="N14">
        <f>B14+K14</f>
        <v>1.0000000000000007</v>
      </c>
      <c r="R14" s="20">
        <f>B14-K14</f>
        <v>0.99999897326904474</v>
      </c>
      <c r="S14" s="16">
        <f>SUM(C14:J14)*$B$4*$F$4</f>
        <v>1.2010475723116527</v>
      </c>
      <c r="T14" s="3">
        <f>SUM(C14:J14)*$D$4*$H$4</f>
        <v>-1.2063131556057192</v>
      </c>
      <c r="U14" s="92">
        <f t="shared" si="0"/>
        <v>-4.0140630810303946E-2</v>
      </c>
      <c r="V14" s="68">
        <f>(U14-W14*K14)/B14</f>
        <v>-4.0136544491196538E-2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0.99999991406398236</v>
      </c>
      <c r="C15" s="19">
        <f>1/(1-D4*B4/(1-D4*B4/(1-D4*B4/(1-D4*B4/(1-D4*B4/(1-D4*B4/(1-D4*B4/(1-D4*B4))))))))</f>
        <v>1.1673972594800039</v>
      </c>
      <c r="D15" s="32">
        <f>C15*D4*C14</f>
        <v>0.19541911875496057</v>
      </c>
      <c r="E15" s="1">
        <f>D15*D4*C13</f>
        <v>3.2712544212832387E-2</v>
      </c>
      <c r="F15" s="1">
        <f>E15*D4*C12</f>
        <v>5.4758932121366736E-3</v>
      </c>
      <c r="G15" s="1">
        <f>F15*D4*C11</f>
        <v>9.1654974478574556E-4</v>
      </c>
      <c r="H15" s="1">
        <f>G15*D4*C10</f>
        <v>1.5332768592305363E-4</v>
      </c>
      <c r="I15" s="1">
        <f>H15*D4*C9</f>
        <v>2.5566328327185666E-5</v>
      </c>
      <c r="J15" s="1">
        <f>I15*D4*C8</f>
        <v>4.1794143809840103E-6</v>
      </c>
      <c r="K15" s="1">
        <f>J15*D4</f>
        <v>5.9930145208830191E-7</v>
      </c>
      <c r="L15" s="1">
        <f>K15*D4</f>
        <v>8.5936018239614062E-8</v>
      </c>
      <c r="M15" s="3"/>
      <c r="N15">
        <f>B15+L15</f>
        <v>1.0000000000000007</v>
      </c>
      <c r="R15" s="20">
        <f>B15-L15</f>
        <v>0.99999982812796417</v>
      </c>
      <c r="S15" s="16">
        <f>SUM(C15:K15)*$B$4*$F$4</f>
        <v>1.2010520893873113</v>
      </c>
      <c r="T15" s="3">
        <f>SUM(C15:K15)*$D$4*$H$4</f>
        <v>-1.206317692484955</v>
      </c>
      <c r="U15" s="92">
        <f t="shared" si="0"/>
        <v>-4.5406233907947624E-2</v>
      </c>
      <c r="V15" s="68">
        <f>(U15-W15*L15)/B15</f>
        <v>-4.5405464385748252E-2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0.99999998561453807</v>
      </c>
      <c r="C16" s="33">
        <f>1/(1-D4*B4/(1-D4*B4/(1-D4*B4/(1-D4*B4/(1-D4*B4/(1-D4*B4/(1-D4*B4/(1-D4*B4/(1-D4*B4)))))))))</f>
        <v>1.1673973430079339</v>
      </c>
      <c r="D16" s="38">
        <f>C16*D4*C15</f>
        <v>0.19541921626524553</v>
      </c>
      <c r="E16" s="28">
        <f>D16*D4*C14</f>
        <v>3.2712644063726676E-2</v>
      </c>
      <c r="F16" s="28">
        <f>E16*D4*C13</f>
        <v>5.4759934548427782E-3</v>
      </c>
      <c r="G16" s="28">
        <f>F16*D4*C12</f>
        <v>9.1665005308011504E-4</v>
      </c>
      <c r="H16" s="28">
        <f>G16*D4*C11</f>
        <v>1.5342800519672553E-4</v>
      </c>
      <c r="I16" s="28">
        <f>H16*D4*C10</f>
        <v>2.5666649438763812E-5</v>
      </c>
      <c r="J16" s="28">
        <f>I16*D4*C9</f>
        <v>4.2797358002228079E-6</v>
      </c>
      <c r="K16" s="28">
        <f>J16*D4*C8</f>
        <v>6.9962292282868015E-7</v>
      </c>
      <c r="L16" s="28">
        <f>K16*D4</f>
        <v>1.0032147936160679E-7</v>
      </c>
      <c r="M16" s="4">
        <f>L16*D4</f>
        <v>1.438546235822209E-8</v>
      </c>
      <c r="N16">
        <f>B16+M16</f>
        <v>1.0000000000000004</v>
      </c>
      <c r="R16" s="21">
        <f>B16-M16</f>
        <v>0.99999997122907569</v>
      </c>
      <c r="S16" s="17">
        <f>SUM(C16:L16)*$B$4*$F$4</f>
        <v>1.2010529314697913</v>
      </c>
      <c r="T16" s="4">
        <f>SUM(C16:L16)*$D$4*$H$4</f>
        <v>-1.2063185382592583</v>
      </c>
      <c r="U16" s="93">
        <f>S16+T16+U15</f>
        <v>-5.0671840697414594E-2</v>
      </c>
      <c r="V16" s="69">
        <f>(U16-W16*M16)/B16</f>
        <v>-5.0671697571726793E-2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6</v>
      </c>
      <c r="D19" s="9">
        <f>SUM($C$19:C19)</f>
        <v>6</v>
      </c>
      <c r="E19" s="26">
        <f t="shared" ref="E19:E28" si="2">B19/R7</f>
        <v>1.4021062430490785</v>
      </c>
      <c r="F19" s="9">
        <f t="shared" ref="F19:F28" si="3">D19/R7</f>
        <v>8.412637458294471</v>
      </c>
      <c r="G19" s="2">
        <f>F19*2</f>
        <v>16.825274916588942</v>
      </c>
    </row>
    <row r="20" spans="1:7" x14ac:dyDescent="0.2">
      <c r="A20" s="19">
        <v>2</v>
      </c>
      <c r="B20" s="16">
        <f>C19</f>
        <v>6</v>
      </c>
      <c r="C20" s="1">
        <f>B20*$O$2</f>
        <v>36</v>
      </c>
      <c r="D20" s="3">
        <f>SUM($C$19:C20)</f>
        <v>42</v>
      </c>
      <c r="E20" s="16">
        <f t="shared" si="2"/>
        <v>6.295128794346514</v>
      </c>
      <c r="F20" s="3">
        <f t="shared" si="3"/>
        <v>44.065901560425594</v>
      </c>
      <c r="G20" s="3">
        <f t="shared" ref="G20:G28" si="4">F20*2</f>
        <v>88.131803120851188</v>
      </c>
    </row>
    <row r="21" spans="1:7" x14ac:dyDescent="0.2">
      <c r="A21" s="19">
        <v>3</v>
      </c>
      <c r="B21" s="16">
        <f t="shared" ref="B21:B28" si="5">C20</f>
        <v>36</v>
      </c>
      <c r="C21" s="1">
        <f>B21*$O$2</f>
        <v>216</v>
      </c>
      <c r="D21" s="3">
        <f>SUM($C$19:C21)</f>
        <v>258</v>
      </c>
      <c r="E21" s="16">
        <f t="shared" si="2"/>
        <v>36.283638760545216</v>
      </c>
      <c r="F21" s="3">
        <f t="shared" si="3"/>
        <v>260.03274445057406</v>
      </c>
      <c r="G21" s="3">
        <f t="shared" si="4"/>
        <v>520.06548890114811</v>
      </c>
    </row>
    <row r="22" spans="1:7" x14ac:dyDescent="0.2">
      <c r="A22" s="19">
        <v>4</v>
      </c>
      <c r="B22" s="16">
        <f t="shared" si="5"/>
        <v>216</v>
      </c>
      <c r="C22" s="1">
        <f>B22*$O$2</f>
        <v>1296</v>
      </c>
      <c r="D22" s="3">
        <f>SUM($C$19:C22)</f>
        <v>1554</v>
      </c>
      <c r="E22" s="16">
        <f t="shared" si="2"/>
        <v>216.28284033903083</v>
      </c>
      <c r="F22" s="3">
        <f t="shared" si="3"/>
        <v>1556.0348791058052</v>
      </c>
      <c r="G22" s="3">
        <f t="shared" si="4"/>
        <v>3112.0697582116104</v>
      </c>
    </row>
    <row r="23" spans="1:7" x14ac:dyDescent="0.2">
      <c r="A23" s="19">
        <v>5</v>
      </c>
      <c r="B23" s="16">
        <f t="shared" si="5"/>
        <v>1296</v>
      </c>
      <c r="C23" s="1">
        <f>B23*$O$2</f>
        <v>7776</v>
      </c>
      <c r="D23" s="3">
        <f>SUM($C$19:C23)</f>
        <v>9330</v>
      </c>
      <c r="E23" s="16">
        <f t="shared" si="2"/>
        <v>1296.2837399114808</v>
      </c>
      <c r="F23" s="3">
        <f t="shared" si="3"/>
        <v>9332.0426646405213</v>
      </c>
      <c r="G23" s="3">
        <f t="shared" si="4"/>
        <v>18664.085329281043</v>
      </c>
    </row>
    <row r="24" spans="1:7" x14ac:dyDescent="0.2">
      <c r="A24" s="19">
        <v>6</v>
      </c>
      <c r="B24" s="16">
        <f t="shared" si="5"/>
        <v>7776</v>
      </c>
      <c r="C24" s="1">
        <f>B24*$O$2</f>
        <v>46656</v>
      </c>
      <c r="D24" s="3">
        <f>SUM($C$19:C24)</f>
        <v>55986</v>
      </c>
      <c r="E24" s="16">
        <f t="shared" si="2"/>
        <v>7776.2849267130077</v>
      </c>
      <c r="F24" s="3">
        <f t="shared" si="3"/>
        <v>55988.051428363484</v>
      </c>
      <c r="G24" s="3">
        <f t="shared" si="4"/>
        <v>111976.10285672697</v>
      </c>
    </row>
    <row r="25" spans="1:7" x14ac:dyDescent="0.2">
      <c r="A25" s="19">
        <v>7</v>
      </c>
      <c r="B25" s="16">
        <f t="shared" si="5"/>
        <v>46656</v>
      </c>
      <c r="C25" s="1">
        <f>B25*$O$2</f>
        <v>279936</v>
      </c>
      <c r="D25" s="3">
        <f>SUM($C$19:C25)</f>
        <v>335922</v>
      </c>
      <c r="E25" s="16">
        <f t="shared" si="2"/>
        <v>46656.286166268932</v>
      </c>
      <c r="F25" s="3">
        <f t="shared" si="3"/>
        <v>335924.06038977607</v>
      </c>
      <c r="G25" s="3">
        <f t="shared" si="4"/>
        <v>671848.12077955215</v>
      </c>
    </row>
    <row r="26" spans="1:7" x14ac:dyDescent="0.2">
      <c r="A26" s="19">
        <v>8</v>
      </c>
      <c r="B26" s="16">
        <f t="shared" si="5"/>
        <v>279936</v>
      </c>
      <c r="C26" s="1">
        <f>B26*$O$2</f>
        <v>1679616</v>
      </c>
      <c r="D26" s="3">
        <f>SUM($C$19:C26)</f>
        <v>2015538</v>
      </c>
      <c r="E26" s="16">
        <f t="shared" si="2"/>
        <v>279936.28741925181</v>
      </c>
      <c r="F26" s="3">
        <f t="shared" si="3"/>
        <v>2015540.0694173807</v>
      </c>
      <c r="G26" s="3">
        <f t="shared" si="4"/>
        <v>4031080.1388347615</v>
      </c>
    </row>
    <row r="27" spans="1:7" x14ac:dyDescent="0.2">
      <c r="A27" s="19">
        <v>9</v>
      </c>
      <c r="B27" s="16">
        <f t="shared" si="5"/>
        <v>1679616</v>
      </c>
      <c r="C27" s="1">
        <f>B27*$O$2</f>
        <v>10077696</v>
      </c>
      <c r="D27" s="3">
        <f>SUM($C$19:C27)</f>
        <v>12093234</v>
      </c>
      <c r="E27" s="16">
        <f t="shared" si="2"/>
        <v>1679616.288679071</v>
      </c>
      <c r="F27" s="3">
        <f t="shared" si="3"/>
        <v>12093236.078489104</v>
      </c>
      <c r="G27" s="3">
        <f t="shared" si="4"/>
        <v>24186472.156978209</v>
      </c>
    </row>
    <row r="28" spans="1:7" ht="17" thickBot="1" x14ac:dyDescent="0.25">
      <c r="A28" s="33">
        <v>10</v>
      </c>
      <c r="B28" s="17">
        <f t="shared" si="5"/>
        <v>10077696</v>
      </c>
      <c r="C28" s="28">
        <f>B28*$O$2</f>
        <v>60466176</v>
      </c>
      <c r="D28" s="4">
        <f>SUM($C$19:C28)</f>
        <v>72559410</v>
      </c>
      <c r="E28" s="17">
        <f t="shared" si="2"/>
        <v>10077696.289944638</v>
      </c>
      <c r="F28" s="4">
        <f t="shared" si="3"/>
        <v>72559412.087601349</v>
      </c>
      <c r="G28" s="4">
        <f t="shared" si="4"/>
        <v>145118824.1752027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6</v>
      </c>
      <c r="D31" s="9">
        <f>SUM($C$31:C31)</f>
        <v>6</v>
      </c>
      <c r="E31" s="3">
        <f t="shared" ref="E31:E40" si="6">B31/R7</f>
        <v>1.4021062430490785</v>
      </c>
      <c r="F31" s="3">
        <f t="shared" ref="F31:F40" si="7">D31/R7</f>
        <v>8.412637458294471</v>
      </c>
      <c r="G31" s="2">
        <f>F31*2</f>
        <v>16.825274916588942</v>
      </c>
    </row>
    <row r="32" spans="1:7" x14ac:dyDescent="0.2">
      <c r="A32" s="19">
        <v>2</v>
      </c>
      <c r="B32" s="16">
        <f>B31*($O$2+1)</f>
        <v>7</v>
      </c>
      <c r="C32" s="1">
        <f>B32*$O$2</f>
        <v>42</v>
      </c>
      <c r="D32" s="3">
        <f>SUM($C$31:C32)</f>
        <v>48</v>
      </c>
      <c r="E32" s="3">
        <f t="shared" si="6"/>
        <v>7.3443169267375987</v>
      </c>
      <c r="F32" s="3">
        <f t="shared" si="7"/>
        <v>50.361030354772112</v>
      </c>
      <c r="G32" s="3">
        <f t="shared" ref="G32:G40" si="8">F32*2</f>
        <v>100.72206070954422</v>
      </c>
    </row>
    <row r="33" spans="1:7" x14ac:dyDescent="0.2">
      <c r="A33" s="19">
        <v>3</v>
      </c>
      <c r="B33" s="16">
        <f>B32*($O$2+1)</f>
        <v>49</v>
      </c>
      <c r="C33" s="1">
        <f>B33*$O$2</f>
        <v>294</v>
      </c>
      <c r="D33" s="3">
        <f>SUM($C$31:C33)</f>
        <v>342</v>
      </c>
      <c r="E33" s="3">
        <f t="shared" si="6"/>
        <v>49.386063868519884</v>
      </c>
      <c r="F33" s="3">
        <f t="shared" si="7"/>
        <v>344.69456822517958</v>
      </c>
      <c r="G33" s="3">
        <f t="shared" si="8"/>
        <v>689.38913645035916</v>
      </c>
    </row>
    <row r="34" spans="1:7" x14ac:dyDescent="0.2">
      <c r="A34" s="19">
        <v>4</v>
      </c>
      <c r="B34" s="16">
        <f>B33*($O$2+1)</f>
        <v>343</v>
      </c>
      <c r="C34" s="1">
        <f>B34*$O$2</f>
        <v>2058</v>
      </c>
      <c r="D34" s="3">
        <f>SUM($C$31:C34)</f>
        <v>2400</v>
      </c>
      <c r="E34" s="3">
        <f t="shared" si="6"/>
        <v>343.44913998281288</v>
      </c>
      <c r="F34" s="3">
        <f t="shared" si="7"/>
        <v>2403.1426704336759</v>
      </c>
      <c r="G34" s="3">
        <f t="shared" si="8"/>
        <v>4806.2853408673518</v>
      </c>
    </row>
    <row r="35" spans="1:7" x14ac:dyDescent="0.2">
      <c r="A35" s="19">
        <v>5</v>
      </c>
      <c r="B35" s="16">
        <f>B34*($O$2+1)</f>
        <v>2401</v>
      </c>
      <c r="C35" s="1">
        <f>B35*$O$2</f>
        <v>14406</v>
      </c>
      <c r="D35" s="3">
        <f>SUM($C$31:C35)</f>
        <v>16806</v>
      </c>
      <c r="E35" s="3">
        <f t="shared" si="6"/>
        <v>2401.525663215637</v>
      </c>
      <c r="F35" s="3">
        <f t="shared" si="7"/>
        <v>16809.679423574344</v>
      </c>
      <c r="G35" s="3">
        <f t="shared" si="8"/>
        <v>33619.358847148687</v>
      </c>
    </row>
    <row r="36" spans="1:7" x14ac:dyDescent="0.2">
      <c r="A36" s="19">
        <v>6</v>
      </c>
      <c r="B36" s="16">
        <f>B35*($O$2+1)</f>
        <v>16807</v>
      </c>
      <c r="C36" s="1">
        <f>B36*$O$2</f>
        <v>100842</v>
      </c>
      <c r="D36" s="3">
        <f>SUM($C$31:C36)</f>
        <v>117648</v>
      </c>
      <c r="E36" s="3">
        <f t="shared" si="6"/>
        <v>16807.615838897316</v>
      </c>
      <c r="F36" s="3">
        <f t="shared" si="7"/>
        <v>117652.31083563941</v>
      </c>
      <c r="G36" s="3">
        <f t="shared" si="8"/>
        <v>235304.62167127882</v>
      </c>
    </row>
    <row r="37" spans="1:7" x14ac:dyDescent="0.2">
      <c r="A37" s="19">
        <v>7</v>
      </c>
      <c r="B37" s="16">
        <f>B36*($O$2+1)</f>
        <v>117649</v>
      </c>
      <c r="C37" s="1">
        <f>B37*$O$2</f>
        <v>705894</v>
      </c>
      <c r="D37" s="3">
        <f>SUM($C$31:C37)</f>
        <v>823542</v>
      </c>
      <c r="E37" s="3">
        <f t="shared" si="6"/>
        <v>117649.72160441044</v>
      </c>
      <c r="F37" s="3">
        <f t="shared" si="7"/>
        <v>823547.05122473964</v>
      </c>
      <c r="G37" s="3">
        <f t="shared" si="8"/>
        <v>1647094.1024494793</v>
      </c>
    </row>
    <row r="38" spans="1:7" x14ac:dyDescent="0.2">
      <c r="A38" s="19">
        <v>8</v>
      </c>
      <c r="B38" s="16">
        <f>B37*($O$2+1)</f>
        <v>823543</v>
      </c>
      <c r="C38" s="1">
        <f>B38*$O$2</f>
        <v>4941258</v>
      </c>
      <c r="D38" s="3">
        <f>SUM($C$31:C38)</f>
        <v>5764800</v>
      </c>
      <c r="E38" s="3">
        <f t="shared" si="6"/>
        <v>823543.84555795928</v>
      </c>
      <c r="F38" s="3">
        <f t="shared" si="7"/>
        <v>5764805.9189046882</v>
      </c>
      <c r="G38" s="3">
        <f t="shared" si="8"/>
        <v>11529611.837809376</v>
      </c>
    </row>
    <row r="39" spans="1:7" x14ac:dyDescent="0.2">
      <c r="A39" s="19">
        <v>9</v>
      </c>
      <c r="B39" s="16">
        <f>B38*($O$2+1)</f>
        <v>5764801</v>
      </c>
      <c r="C39" s="1">
        <f>B39*$O$2</f>
        <v>34588806</v>
      </c>
      <c r="D39" s="3">
        <f>SUM($C$31:C39)</f>
        <v>40353606</v>
      </c>
      <c r="E39" s="3">
        <f t="shared" si="6"/>
        <v>5764801.9908082541</v>
      </c>
      <c r="F39" s="3">
        <f t="shared" si="7"/>
        <v>40353612.935657606</v>
      </c>
      <c r="G39" s="3">
        <f t="shared" si="8"/>
        <v>80707225.871315211</v>
      </c>
    </row>
    <row r="40" spans="1:7" ht="17" thickBot="1" x14ac:dyDescent="0.25">
      <c r="A40" s="33">
        <v>10</v>
      </c>
      <c r="B40" s="17">
        <f>B39*($O$2+1)</f>
        <v>40353607</v>
      </c>
      <c r="C40" s="28">
        <f>B40*$O$2</f>
        <v>242121642</v>
      </c>
      <c r="D40" s="4">
        <f>SUM($C$31:C40)</f>
        <v>282475248</v>
      </c>
      <c r="E40" s="3">
        <f t="shared" si="6"/>
        <v>40353608.161010608</v>
      </c>
      <c r="F40" s="3">
        <f t="shared" si="7"/>
        <v>282475256.12707424</v>
      </c>
      <c r="G40" s="4">
        <f t="shared" si="8"/>
        <v>564950512.25414848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6</v>
      </c>
      <c r="D43" s="9">
        <f>SUM(C43:C43)</f>
        <v>6</v>
      </c>
      <c r="E43" s="26">
        <f t="shared" ref="E43:E52" si="9">B43/R7</f>
        <v>1.4021062430490785</v>
      </c>
      <c r="F43" s="9">
        <f t="shared" ref="F43:F52" si="10">D43/R7</f>
        <v>8.412637458294471</v>
      </c>
      <c r="G43" s="2">
        <f>F43*2</f>
        <v>16.825274916588942</v>
      </c>
    </row>
    <row r="44" spans="1:7" x14ac:dyDescent="0.2">
      <c r="A44" s="19">
        <v>2</v>
      </c>
      <c r="B44" s="16">
        <f>B43*$O$2*2</f>
        <v>12</v>
      </c>
      <c r="C44" s="1">
        <f>B44*$O$2</f>
        <v>72</v>
      </c>
      <c r="D44" s="3">
        <f>SUM($C$43:C44)</f>
        <v>78</v>
      </c>
      <c r="E44" s="16">
        <f t="shared" si="9"/>
        <v>12.590257588693028</v>
      </c>
      <c r="F44" s="3">
        <f t="shared" si="10"/>
        <v>81.836674326504678</v>
      </c>
      <c r="G44" s="3">
        <f t="shared" ref="G44:G52" si="11">F44*2</f>
        <v>163.67334865300936</v>
      </c>
    </row>
    <row r="45" spans="1:7" x14ac:dyDescent="0.2">
      <c r="A45" s="19">
        <v>3</v>
      </c>
      <c r="B45" s="16">
        <f>B44*$O$2*2</f>
        <v>144</v>
      </c>
      <c r="C45" s="1">
        <f>B45*$O$2</f>
        <v>864</v>
      </c>
      <c r="D45" s="3">
        <f>SUM($C$43:C45)</f>
        <v>942</v>
      </c>
      <c r="E45" s="16">
        <f t="shared" si="9"/>
        <v>145.13455504218086</v>
      </c>
      <c r="F45" s="3">
        <f t="shared" si="10"/>
        <v>949.42188090093327</v>
      </c>
      <c r="G45" s="3">
        <f t="shared" si="11"/>
        <v>1898.8437618018665</v>
      </c>
    </row>
    <row r="46" spans="1:7" x14ac:dyDescent="0.2">
      <c r="A46" s="19">
        <v>4</v>
      </c>
      <c r="B46" s="16">
        <f>B45*$O$2*2</f>
        <v>1728</v>
      </c>
      <c r="C46" s="1">
        <f>B46*$O$2</f>
        <v>10368</v>
      </c>
      <c r="D46" s="3">
        <f>SUM($C$43:C46)</f>
        <v>11310</v>
      </c>
      <c r="E46" s="16">
        <f t="shared" si="9"/>
        <v>1730.2627227122466</v>
      </c>
      <c r="F46" s="3">
        <f t="shared" si="10"/>
        <v>11324.809834418698</v>
      </c>
      <c r="G46" s="3">
        <f t="shared" si="11"/>
        <v>22649.619668837397</v>
      </c>
    </row>
    <row r="47" spans="1:7" x14ac:dyDescent="0.2">
      <c r="A47" s="19">
        <v>5</v>
      </c>
      <c r="B47" s="16">
        <f>B46*$O$2*2</f>
        <v>20736</v>
      </c>
      <c r="C47" s="1">
        <f>B47*$O$2</f>
        <v>124416</v>
      </c>
      <c r="D47" s="3">
        <f>SUM($C$43:C47)</f>
        <v>135726</v>
      </c>
      <c r="E47" s="16">
        <f t="shared" si="9"/>
        <v>20740.539838583692</v>
      </c>
      <c r="F47" s="3">
        <f t="shared" si="10"/>
        <v>135755.71518767413</v>
      </c>
      <c r="G47" s="3">
        <f t="shared" si="11"/>
        <v>271511.43037534825</v>
      </c>
    </row>
    <row r="48" spans="1:7" x14ac:dyDescent="0.2">
      <c r="A48" s="19">
        <v>6</v>
      </c>
      <c r="B48" s="16">
        <f>B47*$O$2*2</f>
        <v>248832</v>
      </c>
      <c r="C48" s="1">
        <f>B48*$O$2</f>
        <v>1492992</v>
      </c>
      <c r="D48" s="3">
        <f>SUM($C$43:C48)</f>
        <v>1628718</v>
      </c>
      <c r="E48" s="16">
        <f t="shared" si="9"/>
        <v>248841.11765481625</v>
      </c>
      <c r="F48" s="3">
        <f t="shared" si="10"/>
        <v>1628777.6791751746</v>
      </c>
      <c r="G48" s="3">
        <f t="shared" si="11"/>
        <v>3257555.3583503491</v>
      </c>
    </row>
    <row r="49" spans="1:7" x14ac:dyDescent="0.2">
      <c r="A49" s="19">
        <v>7</v>
      </c>
      <c r="B49" s="16">
        <f>B48*$O$2*2</f>
        <v>2985984</v>
      </c>
      <c r="C49" s="1">
        <f>B49*$O$2</f>
        <v>17915904</v>
      </c>
      <c r="D49" s="3">
        <f>SUM($C$43:C49)</f>
        <v>19544622</v>
      </c>
      <c r="E49" s="16">
        <f t="shared" si="9"/>
        <v>2986002.3146412116</v>
      </c>
      <c r="F49" s="3">
        <f t="shared" si="10"/>
        <v>19544741.877648223</v>
      </c>
      <c r="G49" s="3">
        <f t="shared" si="11"/>
        <v>39089483.755296446</v>
      </c>
    </row>
    <row r="50" spans="1:7" x14ac:dyDescent="0.2">
      <c r="A50" s="19">
        <v>8</v>
      </c>
      <c r="B50" s="16">
        <f>B49*$O$2*2</f>
        <v>35831808</v>
      </c>
      <c r="C50" s="1">
        <f>B50*$O$2</f>
        <v>214990848</v>
      </c>
      <c r="D50" s="3">
        <f>SUM($C$43:C50)</f>
        <v>234535470</v>
      </c>
      <c r="E50" s="16">
        <f t="shared" si="9"/>
        <v>35831844.789664231</v>
      </c>
      <c r="F50" s="3">
        <f t="shared" si="10"/>
        <v>234535710.80507439</v>
      </c>
      <c r="G50" s="3">
        <f t="shared" si="11"/>
        <v>469071421.61014879</v>
      </c>
    </row>
    <row r="51" spans="1:7" x14ac:dyDescent="0.2">
      <c r="A51" s="19">
        <v>9</v>
      </c>
      <c r="B51" s="16">
        <f>B50*$O$2*2</f>
        <v>429981696</v>
      </c>
      <c r="C51" s="1">
        <f>B51*$O$2</f>
        <v>2579890176</v>
      </c>
      <c r="D51" s="3">
        <f>SUM($C$43:C51)</f>
        <v>2814425646</v>
      </c>
      <c r="E51" s="16">
        <f t="shared" si="9"/>
        <v>429981769.90184218</v>
      </c>
      <c r="F51" s="3">
        <f t="shared" si="10"/>
        <v>2814426129.7211485</v>
      </c>
      <c r="G51" s="3">
        <f t="shared" si="11"/>
        <v>5628852259.442297</v>
      </c>
    </row>
    <row r="52" spans="1:7" ht="17" thickBot="1" x14ac:dyDescent="0.25">
      <c r="A52" s="33">
        <v>10</v>
      </c>
      <c r="B52" s="17">
        <f>B51*$O$2*2</f>
        <v>5159780352</v>
      </c>
      <c r="C52" s="28">
        <f>B52*$O$2</f>
        <v>30958682112</v>
      </c>
      <c r="D52" s="4">
        <f>SUM($C$43:C52)</f>
        <v>33773107758</v>
      </c>
      <c r="E52" s="17">
        <f t="shared" si="9"/>
        <v>5159780500.4516544</v>
      </c>
      <c r="F52" s="4">
        <f t="shared" si="10"/>
        <v>33773108729.683556</v>
      </c>
      <c r="G52" s="4">
        <f t="shared" si="11"/>
        <v>67546217459.367111</v>
      </c>
    </row>
  </sheetData>
  <conditionalFormatting sqref="R7:R16">
    <cfRule type="cellIs" dxfId="1055" priority="65" operator="lessThanOrEqual">
      <formula>0</formula>
    </cfRule>
    <cfRule type="cellIs" dxfId="1054" priority="66" operator="greaterThan">
      <formula>0</formula>
    </cfRule>
  </conditionalFormatting>
  <conditionalFormatting sqref="F31:F40">
    <cfRule type="cellIs" dxfId="1053" priority="53" stopIfTrue="1" operator="lessThan">
      <formula>0</formula>
    </cfRule>
    <cfRule type="cellIs" dxfId="1052" priority="54" operator="equal">
      <formula>MIN($F$31:$F$40)</formula>
    </cfRule>
  </conditionalFormatting>
  <conditionalFormatting sqref="E31:E40">
    <cfRule type="cellIs" dxfId="1051" priority="51" stopIfTrue="1" operator="lessThan">
      <formula>0</formula>
    </cfRule>
    <cfRule type="cellIs" dxfId="1050" priority="52" operator="equal">
      <formula>MIN($E$31:$E$40)</formula>
    </cfRule>
  </conditionalFormatting>
  <conditionalFormatting sqref="F19:F28">
    <cfRule type="cellIs" dxfId="1049" priority="35" stopIfTrue="1" operator="lessThan">
      <formula>0</formula>
    </cfRule>
    <cfRule type="cellIs" dxfId="1048" priority="36" operator="equal">
      <formula>MIN($F$19:$F$28)</formula>
    </cfRule>
  </conditionalFormatting>
  <conditionalFormatting sqref="E19:E28">
    <cfRule type="cellIs" dxfId="1047" priority="33" stopIfTrue="1" operator="lessThan">
      <formula>0</formula>
    </cfRule>
    <cfRule type="cellIs" dxfId="1046" priority="34" operator="equal">
      <formula>MIN($E$19:$E$28)</formula>
    </cfRule>
  </conditionalFormatting>
  <conditionalFormatting sqref="F43:F52">
    <cfRule type="cellIs" dxfId="1045" priority="31" stopIfTrue="1" operator="lessThan">
      <formula>0</formula>
    </cfRule>
    <cfRule type="cellIs" dxfId="1044" priority="32" operator="equal">
      <formula>MIN($F$43:$F$52)</formula>
    </cfRule>
  </conditionalFormatting>
  <conditionalFormatting sqref="E43:E52">
    <cfRule type="cellIs" dxfId="1043" priority="29" stopIfTrue="1" operator="lessThan">
      <formula>0</formula>
    </cfRule>
    <cfRule type="cellIs" dxfId="1042" priority="30" operator="equal">
      <formula>MIN($E$43:$E$52)</formula>
    </cfRule>
  </conditionalFormatting>
  <conditionalFormatting sqref="G19:G28">
    <cfRule type="cellIs" dxfId="1041" priority="11" stopIfTrue="1" operator="lessThanOrEqual">
      <formula>0</formula>
    </cfRule>
    <cfRule type="cellIs" dxfId="1040" priority="12" operator="equal">
      <formula>MIN($G$19:$G$28)</formula>
    </cfRule>
  </conditionalFormatting>
  <conditionalFormatting sqref="G31:G40">
    <cfRule type="cellIs" dxfId="1039" priority="9" stopIfTrue="1" operator="lessThanOrEqual">
      <formula>0</formula>
    </cfRule>
    <cfRule type="cellIs" dxfId="1038" priority="10" operator="equal">
      <formula>MIN($G$19:$G$28)</formula>
    </cfRule>
  </conditionalFormatting>
  <conditionalFormatting sqref="G43:G52">
    <cfRule type="cellIs" dxfId="1037" priority="7" stopIfTrue="1" operator="lessThanOrEqual">
      <formula>0</formula>
    </cfRule>
    <cfRule type="cellIs" dxfId="1036" priority="8" operator="equal">
      <formula>MIN($G$19:$G$28)</formula>
    </cfRule>
  </conditionalFormatting>
  <conditionalFormatting sqref="S7:T16">
    <cfRule type="cellIs" dxfId="1035" priority="3" operator="lessThanOrEqual">
      <formula>0</formula>
    </cfRule>
    <cfRule type="cellIs" dxfId="1034" priority="4" operator="greaterThan">
      <formula>0</formula>
    </cfRule>
  </conditionalFormatting>
  <conditionalFormatting sqref="U7:U16">
    <cfRule type="cellIs" dxfId="1033" priority="1" operator="lessThanOrEqual">
      <formula>0</formula>
    </cfRule>
    <cfRule type="cellIs" dxfId="103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'P Analysis'!B14</f>
        <v>0.87445220920627997</v>
      </c>
      <c r="D2" s="34" t="s">
        <v>13</v>
      </c>
      <c r="E2" s="40">
        <f>'P Analysis'!J14</f>
        <v>0.12554779079372039</v>
      </c>
      <c r="F2" s="34" t="s">
        <v>17</v>
      </c>
      <c r="G2" s="40">
        <f>'P Analysis'!V14</f>
        <v>1.0000000000000013</v>
      </c>
      <c r="H2" t="s">
        <v>20</v>
      </c>
      <c r="I2" s="48">
        <f>'P Analysis'!W14</f>
        <v>-7</v>
      </c>
      <c r="J2" t="s">
        <v>6</v>
      </c>
      <c r="K2" s="48">
        <f>C2*G2-E2*I2</f>
        <v>1.7532867447623239</v>
      </c>
      <c r="L2" t="s">
        <v>5</v>
      </c>
      <c r="M2" s="48">
        <v>1</v>
      </c>
      <c r="N2" t="s">
        <v>47</v>
      </c>
      <c r="O2" s="48">
        <v>7</v>
      </c>
    </row>
    <row r="4" spans="1:23" x14ac:dyDescent="0.2">
      <c r="A4" t="s">
        <v>10</v>
      </c>
      <c r="B4">
        <f>$C$2</f>
        <v>0.87445220920627997</v>
      </c>
      <c r="C4" t="s">
        <v>11</v>
      </c>
      <c r="D4">
        <f>$E$2</f>
        <v>0.12554779079372039</v>
      </c>
      <c r="E4" t="s">
        <v>5</v>
      </c>
      <c r="F4">
        <f>$G$2</f>
        <v>1.0000000000000013</v>
      </c>
      <c r="G4" t="s">
        <v>72</v>
      </c>
      <c r="H4">
        <f>$I$2</f>
        <v>-7</v>
      </c>
      <c r="I4" t="s">
        <v>6</v>
      </c>
      <c r="J4">
        <f>$K$2</f>
        <v>1.7532867447623239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0.87445220920627997</v>
      </c>
      <c r="C7" s="18">
        <v>1</v>
      </c>
      <c r="D7" s="37">
        <f>C7*D4</f>
        <v>0.12554779079372039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0.74890441841255961</v>
      </c>
      <c r="S7" s="26">
        <f>SUM(C7)*$B$4*$F$4</f>
        <v>0.87445220920628108</v>
      </c>
      <c r="T7" s="9">
        <f>SUM(C7)*$D$4*$H$4</f>
        <v>-0.87883453555604274</v>
      </c>
      <c r="U7" s="91">
        <f>S7+T7</f>
        <v>-4.382326349761656E-3</v>
      </c>
      <c r="V7" s="68">
        <f>(U7-W7*D7)/B7</f>
        <v>0.13856156250544305</v>
      </c>
      <c r="W7" s="18">
        <f>-COUNT(D7:M7)</f>
        <v>-1</v>
      </c>
    </row>
    <row r="8" spans="1:23" x14ac:dyDescent="0.2">
      <c r="A8" s="20">
        <v>2</v>
      </c>
      <c r="B8" s="19">
        <f>C8*B4</f>
        <v>0.98229387576262761</v>
      </c>
      <c r="C8" s="19">
        <f>1/(1-B4*D4)</f>
        <v>1.1233248260121991</v>
      </c>
      <c r="D8" s="32">
        <f>C8*D4</f>
        <v>0.14103095024957193</v>
      </c>
      <c r="E8" s="1">
        <f>D8*D4</f>
        <v>1.7706124237372844E-2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0.96458775152525478</v>
      </c>
      <c r="S8" s="16">
        <f>SUM(C8:D8)*$B$4*$F$4</f>
        <v>1.1056187017748282</v>
      </c>
      <c r="T8" s="3">
        <f>SUM(C8:D8)*$D$4*$H$4</f>
        <v>-1.1111595214086134</v>
      </c>
      <c r="U8" s="92">
        <f>S8+T8+U7</f>
        <v>-9.9231459835468216E-3</v>
      </c>
      <c r="V8" s="68">
        <f>(U8-W8*E8)/B8</f>
        <v>2.5948550754640289E-2</v>
      </c>
      <c r="W8" s="19">
        <f>-COUNT(D8:M8)</f>
        <v>-2</v>
      </c>
    </row>
    <row r="9" spans="1:23" x14ac:dyDescent="0.2">
      <c r="A9" s="20">
        <v>3</v>
      </c>
      <c r="B9" s="19">
        <f>C9*B4</f>
        <v>0.99746432333493718</v>
      </c>
      <c r="C9" s="19">
        <f>1/(1-D4*B4/(1-D4*B4))</f>
        <v>1.1406733413599726</v>
      </c>
      <c r="D9" s="32">
        <f>C9*D4*C8</f>
        <v>0.16087024525635124</v>
      </c>
      <c r="E9" s="1">
        <f>D9*(D4)</f>
        <v>2.0196903896378876E-2</v>
      </c>
      <c r="F9" s="1">
        <f>E9*D4</f>
        <v>2.5356766650634511E-3</v>
      </c>
      <c r="G9" s="1"/>
      <c r="H9" s="1"/>
      <c r="I9" s="1"/>
      <c r="J9" s="1"/>
      <c r="K9" s="1"/>
      <c r="L9" s="1"/>
      <c r="M9" s="3"/>
      <c r="N9">
        <f>B9+F9</f>
        <v>1.0000000000000007</v>
      </c>
      <c r="R9" s="16">
        <f>B9-F9</f>
        <v>0.99492864666987368</v>
      </c>
      <c r="S9" s="16">
        <f>SUM(C9:E9)*$B$4*$F$4</f>
        <v>1.1557988919262268</v>
      </c>
      <c r="T9" s="3">
        <f>SUM(C9:E9)*$D$4*$H$4</f>
        <v>-1.1615911901053471</v>
      </c>
      <c r="U9" s="92">
        <f t="shared" ref="U9:U15" si="0">S9+T9+U8</f>
        <v>-1.5715444162667125E-2</v>
      </c>
      <c r="V9" s="68">
        <f>(U9-W9*F9)/B9</f>
        <v>-8.1290267509187483E-3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0.99963607759700723</v>
      </c>
      <c r="C10" s="19">
        <f>1/(1-D4*B4/(1-D4*B4/(1-D4*B4)))</f>
        <v>1.143156901055066</v>
      </c>
      <c r="D10" s="32">
        <f>C10*D4*C9</f>
        <v>0.16371037724863904</v>
      </c>
      <c r="E10" s="1">
        <f>D10*D4*C8</f>
        <v>2.3088230069091463E-2</v>
      </c>
      <c r="F10" s="1">
        <f>E10*D4</f>
        <v>2.8986762785115795E-3</v>
      </c>
      <c r="G10" s="1">
        <f>F10*D4</f>
        <v>3.6392240299329176E-4</v>
      </c>
      <c r="H10" s="1"/>
      <c r="I10" s="1"/>
      <c r="J10" s="1"/>
      <c r="K10" s="1"/>
      <c r="L10" s="1"/>
      <c r="M10" s="3"/>
      <c r="N10">
        <f>B10+G10</f>
        <v>1.0000000000000004</v>
      </c>
      <c r="R10" s="16">
        <f>B10-G10</f>
        <v>0.99927215519401391</v>
      </c>
      <c r="S10" s="16">
        <f>SUM(C10:F10)*$B$4*$F$4</f>
        <v>1.1655172863181729</v>
      </c>
      <c r="T10" s="3">
        <f>SUM(C10:F10)*$D$4*$H$4</f>
        <v>-1.1713582883319602</v>
      </c>
      <c r="U10" s="92">
        <f t="shared" si="0"/>
        <v>-2.1556446176454469E-2</v>
      </c>
      <c r="V10" s="68">
        <f>(U10-W10*G10)/B10</f>
        <v>-2.0108074343215845E-2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0.99994775327216323</v>
      </c>
      <c r="C11" s="19">
        <f>1/(1-D4*B4/(1-D4*B4/(1-D4*B4/(1-D4*B4))))</f>
        <v>1.1435133249646572</v>
      </c>
      <c r="D11" s="32">
        <f>C11*D4*C10</f>
        <v>0.16411797403419076</v>
      </c>
      <c r="E11" s="1">
        <f>D11*D4*C9</f>
        <v>2.3503173901694787E-2</v>
      </c>
      <c r="F11" s="1">
        <f>E11*D4*C8</f>
        <v>3.3146749492369548E-3</v>
      </c>
      <c r="G11" s="1">
        <f>F11*D4</f>
        <v>4.1615011707598693E-4</v>
      </c>
      <c r="H11" s="1">
        <f>G11*D4</f>
        <v>5.2246727837438256E-5</v>
      </c>
      <c r="I11" s="1"/>
      <c r="J11" s="1"/>
      <c r="K11" s="1"/>
      <c r="L11" s="1"/>
      <c r="M11" s="3"/>
      <c r="N11">
        <f>B11+H11</f>
        <v>1.0000000000000007</v>
      </c>
      <c r="R11" s="16">
        <f>B11-H11</f>
        <v>0.9998955065443258</v>
      </c>
      <c r="S11" s="16">
        <f>SUM(C11:G11)*$B$4*$F$4</f>
        <v>1.1672759087999178</v>
      </c>
      <c r="T11" s="3">
        <f>SUM(C11:G11)*$D$4*$H$4</f>
        <v>-1.1731257241685804</v>
      </c>
      <c r="U11" s="92">
        <f t="shared" si="0"/>
        <v>-2.740626154511705E-2</v>
      </c>
      <c r="V11" s="68">
        <f>(U11-W11*H11)/B11</f>
        <v>-2.7146446218917191E-2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0.99999249883300312</v>
      </c>
      <c r="C12" s="19">
        <f>1/(1-D4*B4/(1-D4*B4/(1-D4*B4/(1-D4*B4/(1-D4*B4)))))</f>
        <v>1.1435644947831662</v>
      </c>
      <c r="D12" s="32">
        <f>C12*D4*C11</f>
        <v>0.16417649046078378</v>
      </c>
      <c r="E12" s="1">
        <f>D12*D4*C10</f>
        <v>2.3562745103385879E-2</v>
      </c>
      <c r="F12" s="1">
        <f>E12*D4*C9</f>
        <v>3.3743975882301134E-3</v>
      </c>
      <c r="G12" s="1">
        <f>F12*D4*C8</f>
        <v>4.7589449838795659E-4</v>
      </c>
      <c r="H12" s="1">
        <f>G12*D4</f>
        <v>5.9747502923493679E-5</v>
      </c>
      <c r="I12" s="1">
        <f>H12*D4</f>
        <v>7.5011669974859817E-6</v>
      </c>
      <c r="J12" s="1"/>
      <c r="K12" s="1"/>
      <c r="L12" s="1"/>
      <c r="M12" s="3"/>
      <c r="N12">
        <f>B12+I12</f>
        <v>1.0000000000000007</v>
      </c>
      <c r="R12" s="16">
        <f>B12-I12</f>
        <v>0.99998499766600568</v>
      </c>
      <c r="S12" s="16">
        <f>SUM(C12:H12)*$B$4*$F$4</f>
        <v>1.16758063088395</v>
      </c>
      <c r="T12" s="3">
        <f>SUM(C12:H12)*$D$4*$H$4</f>
        <v>-1.173431973370509</v>
      </c>
      <c r="U12" s="92">
        <f t="shared" si="0"/>
        <v>-3.3257604031675991E-2</v>
      </c>
      <c r="V12" s="68">
        <f>(U12-W12*I12)/B12</f>
        <v>-3.3212846164796597E-2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0.99999892303556404</v>
      </c>
      <c r="C13" s="19">
        <f>1/(1-D4*B4/(1-D4*B4/(1-D4*B4/(1-D4*B4/(1-D4*B4/(1-D4*B4))))))</f>
        <v>1.1435718413282299</v>
      </c>
      <c r="D13" s="32">
        <f>C13*D4*C12</f>
        <v>0.16418489177189766</v>
      </c>
      <c r="E13" s="1">
        <f>D13*D4*C11</f>
        <v>2.3571297850502805E-2</v>
      </c>
      <c r="F13" s="1">
        <f>E13*D4*C10</f>
        <v>3.3829720774793417E-3</v>
      </c>
      <c r="G13" s="1">
        <f>F13*D4*C9</f>
        <v>4.8447210922193196E-4</v>
      </c>
      <c r="H13" s="1">
        <f>G13*D4*C8</f>
        <v>6.8325561932983456E-5</v>
      </c>
      <c r="I13" s="1">
        <f>H13*D4</f>
        <v>8.5781233554255919E-6</v>
      </c>
      <c r="J13" s="1">
        <f>I13*D4</f>
        <v>1.0769644364296989E-6</v>
      </c>
      <c r="K13" s="1"/>
      <c r="L13" s="1"/>
      <c r="M13" s="3"/>
      <c r="N13">
        <f>B13+J13</f>
        <v>1.0000000000000004</v>
      </c>
      <c r="R13" s="16">
        <f>B13-J13</f>
        <v>0.99999784607112763</v>
      </c>
      <c r="S13" s="16">
        <f>SUM(C13:I13)*$B$4*$F$4</f>
        <v>1.1676318815535665</v>
      </c>
      <c r="T13" s="3">
        <f>SUM(C13:I13)*$D$4*$H$4</f>
        <v>-1.1734834808833894</v>
      </c>
      <c r="U13" s="92">
        <f t="shared" si="0"/>
        <v>-3.9109203361498923E-2</v>
      </c>
      <c r="V13" s="68">
        <f>(U13-W13*J13)/B13</f>
        <v>-3.9101706721591439E-2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0.99999984537693087</v>
      </c>
      <c r="C14" s="19">
        <f>1/(1-D4*B4/(1-D4*B4/(1-D4*B4/(1-D4*B4/(1-D4*B4/(1-D4*B4/(1-D4*B4)))))))</f>
        <v>1.143572896092981</v>
      </c>
      <c r="D14" s="32">
        <f>C14*D4*C13</f>
        <v>0.16418609797246519</v>
      </c>
      <c r="E14" s="1">
        <f>D14*D4*C12</f>
        <v>2.3572525793175921E-2</v>
      </c>
      <c r="F14" s="1">
        <f>E14*D4*C11</f>
        <v>3.3842031417333704E-3</v>
      </c>
      <c r="G14" s="1">
        <f>F14*D4*C10</f>
        <v>4.8570362165092413E-4</v>
      </c>
      <c r="H14" s="1">
        <f>G14*D4*C9</f>
        <v>6.9557138707832382E-5</v>
      </c>
      <c r="I14" s="1">
        <f>H14*D4*C8</f>
        <v>9.8097093686068834E-6</v>
      </c>
      <c r="J14" s="1">
        <f>I14*D4</f>
        <v>1.231587339557056E-6</v>
      </c>
      <c r="K14" s="1">
        <f>J14*D4</f>
        <v>1.5462306965090393E-7</v>
      </c>
      <c r="L14" s="1"/>
      <c r="M14" s="3"/>
      <c r="N14">
        <f>B14+K14</f>
        <v>1.0000000000000004</v>
      </c>
      <c r="R14" s="16">
        <f>B14-K14</f>
        <v>0.99999969075386119</v>
      </c>
      <c r="S14" s="16">
        <f>SUM(C14:J14)*$B$4*$F$4</f>
        <v>1.1676403167248999</v>
      </c>
      <c r="T14" s="3">
        <f>SUM(C14:J14)*$D$4*$H$4</f>
        <v>-1.1734919583276719</v>
      </c>
      <c r="U14" s="92">
        <f t="shared" si="0"/>
        <v>-4.4960844964270996E-2</v>
      </c>
      <c r="V14" s="68">
        <f>(U14-W14*K14)/B14</f>
        <v>-4.4959614931507436E-2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0.99999997780029171</v>
      </c>
      <c r="C15" s="19">
        <f>1/(1-D4*B4/(1-D4*B4/(1-D4*B4/(1-D4*B4/(1-D4*B4/(1-D4*B4/(1-D4*B4/(1-D4*B4))))))))</f>
        <v>1.1435730475287706</v>
      </c>
      <c r="D15" s="32">
        <f>C15*D4*C14</f>
        <v>0.16418627115035664</v>
      </c>
      <c r="E15" s="1">
        <f>D15*D4*C13</f>
        <v>2.3572702092647696E-2</v>
      </c>
      <c r="F15" s="1">
        <f>E15*D4*C12</f>
        <v>3.3843798893800261E-3</v>
      </c>
      <c r="G15" s="1">
        <f>F15*D4*C11</f>
        <v>4.8588043364342434E-4</v>
      </c>
      <c r="H15" s="1">
        <f>G15*D4*C10</f>
        <v>6.9733959938663123E-5</v>
      </c>
      <c r="I15" s="1">
        <f>H15*D4*C9</f>
        <v>9.9865319258131335E-6</v>
      </c>
      <c r="J15" s="1">
        <f>I15*D4*C8</f>
        <v>1.4084100871951136E-6</v>
      </c>
      <c r="K15" s="1">
        <f>J15*D4</f>
        <v>1.7682277497893762E-7</v>
      </c>
      <c r="L15" s="1">
        <f>K15*D4</f>
        <v>2.2199708760620757E-8</v>
      </c>
      <c r="M15" s="3"/>
      <c r="N15">
        <f>B15+L15</f>
        <v>1.0000000000000004</v>
      </c>
      <c r="R15" s="16">
        <f>B15-L15</f>
        <v>0.99999995560058297</v>
      </c>
      <c r="S15" s="16">
        <f>SUM(C15:K15)*$B$4*$F$4</f>
        <v>1.167641682411221</v>
      </c>
      <c r="T15" s="3">
        <f>SUM(C15:K15)*$D$4*$H$4</f>
        <v>-1.1734933308581441</v>
      </c>
      <c r="U15" s="92">
        <f t="shared" si="0"/>
        <v>-5.0812493411194093E-2</v>
      </c>
      <c r="V15" s="68">
        <f>(U15-W15*L15)/B15</f>
        <v>-5.0812294741833373E-2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0.99999999681272012</v>
      </c>
      <c r="C16" s="33">
        <f>1/(1-D4*B4/(1-D4*B4/(1-D4*B4/(1-D4*B4/(1-D4*B4/(1-D4*B4/(1-D4*B4/(1-D4*B4/(1-D4*B4)))))))))</f>
        <v>1.1435730692708719</v>
      </c>
      <c r="D16" s="38">
        <f>C16*D4*C15</f>
        <v>0.16418629601403803</v>
      </c>
      <c r="E16" s="28">
        <f>D16*D4*C14</f>
        <v>2.3572727404503967E-2</v>
      </c>
      <c r="F16" s="28">
        <f>E16*D4*C13</f>
        <v>3.3844052655821418E-3</v>
      </c>
      <c r="G16" s="28">
        <f>F16*D4*C12</f>
        <v>4.8590581908387128E-4</v>
      </c>
      <c r="H16" s="28">
        <f>G16*D4*C11</f>
        <v>6.9759346705485726E-5</v>
      </c>
      <c r="I16" s="28">
        <f>H16*D4*C10</f>
        <v>1.0011918883067556E-5</v>
      </c>
      <c r="J16" s="28">
        <f>I16*D4*C9</f>
        <v>1.4337970717904181E-6</v>
      </c>
      <c r="K16" s="28">
        <f>J16*D4*C8</f>
        <v>2.0220976349965637E-7</v>
      </c>
      <c r="L16" s="28">
        <f>K16*D4</f>
        <v>2.5386989084302533E-8</v>
      </c>
      <c r="M16" s="4">
        <f>L16*D4</f>
        <v>3.1872803944384775E-9</v>
      </c>
      <c r="N16">
        <f>B16+M16</f>
        <v>1.0000000000000004</v>
      </c>
      <c r="R16" s="17">
        <f>B16-M16</f>
        <v>0.99999999362543968</v>
      </c>
      <c r="S16" s="17">
        <f>SUM(C16:L16)*$B$4*$F$4</f>
        <v>1.1676419006867063</v>
      </c>
      <c r="T16" s="4">
        <f>SUM(C16:L16)*$D$4*$H$4</f>
        <v>-1.1734935502275194</v>
      </c>
      <c r="U16" s="93">
        <f>S16+T16+U15</f>
        <v>-5.6664142952007279E-2</v>
      </c>
      <c r="V16" s="69">
        <f>(U16-W16*M16)/B16</f>
        <v>-5.6664111259807713E-2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7</v>
      </c>
      <c r="D19" s="9">
        <f>SUM($C$19:C19)</f>
        <v>7</v>
      </c>
      <c r="E19" s="26">
        <f t="shared" ref="E19:E28" si="2">B19/R7</f>
        <v>1.3352838832486575</v>
      </c>
      <c r="F19" s="9">
        <f t="shared" ref="F19:F28" si="3">D19/R7</f>
        <v>9.3469871827406017</v>
      </c>
      <c r="G19" s="2">
        <f>F19*2</f>
        <v>18.693974365481203</v>
      </c>
    </row>
    <row r="20" spans="1:7" x14ac:dyDescent="0.2">
      <c r="A20" s="19">
        <v>2</v>
      </c>
      <c r="B20" s="16">
        <f>C19</f>
        <v>7</v>
      </c>
      <c r="C20" s="1">
        <f>B20*$O$2</f>
        <v>49</v>
      </c>
      <c r="D20" s="3">
        <f>SUM($C$19:C20)</f>
        <v>56</v>
      </c>
      <c r="E20" s="16">
        <f t="shared" si="2"/>
        <v>7.2569861984368425</v>
      </c>
      <c r="F20" s="3">
        <f t="shared" si="3"/>
        <v>58.05588958749474</v>
      </c>
      <c r="G20" s="3">
        <f t="shared" ref="G20:G28" si="4">F20*2</f>
        <v>116.11177917498948</v>
      </c>
    </row>
    <row r="21" spans="1:7" x14ac:dyDescent="0.2">
      <c r="A21" s="19">
        <v>3</v>
      </c>
      <c r="B21" s="16">
        <f t="shared" ref="B21:B28" si="5">C20</f>
        <v>49</v>
      </c>
      <c r="C21" s="1">
        <f>B21*$O$2</f>
        <v>343</v>
      </c>
      <c r="D21" s="3">
        <f>SUM($C$19:C21)</f>
        <v>399</v>
      </c>
      <c r="E21" s="16">
        <f t="shared" si="2"/>
        <v>49.249762949341076</v>
      </c>
      <c r="F21" s="3">
        <f t="shared" si="3"/>
        <v>401.03378401606301</v>
      </c>
      <c r="G21" s="3">
        <f t="shared" si="4"/>
        <v>802.06756803212602</v>
      </c>
    </row>
    <row r="22" spans="1:7" x14ac:dyDescent="0.2">
      <c r="A22" s="19">
        <v>4</v>
      </c>
      <c r="B22" s="16">
        <f t="shared" si="5"/>
        <v>343</v>
      </c>
      <c r="C22" s="1">
        <f>B22*$O$2</f>
        <v>2401</v>
      </c>
      <c r="D22" s="3">
        <f>SUM($C$19:C22)</f>
        <v>2800</v>
      </c>
      <c r="E22" s="16">
        <f t="shared" si="2"/>
        <v>343.2498326078192</v>
      </c>
      <c r="F22" s="3">
        <f t="shared" si="3"/>
        <v>2802.0394498597484</v>
      </c>
      <c r="G22" s="3">
        <f t="shared" si="4"/>
        <v>5604.0788997194968</v>
      </c>
    </row>
    <row r="23" spans="1:7" x14ac:dyDescent="0.2">
      <c r="A23" s="19">
        <v>5</v>
      </c>
      <c r="B23" s="16">
        <f t="shared" si="5"/>
        <v>2401</v>
      </c>
      <c r="C23" s="1">
        <f>B23*$O$2</f>
        <v>16807</v>
      </c>
      <c r="D23" s="3">
        <f>SUM($C$19:C23)</f>
        <v>19607</v>
      </c>
      <c r="E23" s="16">
        <f t="shared" si="2"/>
        <v>2401.25091500605</v>
      </c>
      <c r="F23" s="3">
        <f t="shared" si="3"/>
        <v>19609.049017294303</v>
      </c>
      <c r="G23" s="3">
        <f t="shared" si="4"/>
        <v>39218.098034588606</v>
      </c>
    </row>
    <row r="24" spans="1:7" x14ac:dyDescent="0.2">
      <c r="A24" s="19">
        <v>6</v>
      </c>
      <c r="B24" s="16">
        <f t="shared" si="5"/>
        <v>16807</v>
      </c>
      <c r="C24" s="1">
        <f>B24*$O$2</f>
        <v>117649</v>
      </c>
      <c r="D24" s="3">
        <f>SUM($C$19:C24)</f>
        <v>137256</v>
      </c>
      <c r="E24" s="16">
        <f t="shared" si="2"/>
        <v>16807.252148010251</v>
      </c>
      <c r="F24" s="3">
        <f t="shared" si="3"/>
        <v>137258.05919124739</v>
      </c>
      <c r="G24" s="3">
        <f t="shared" si="4"/>
        <v>274516.11838249478</v>
      </c>
    </row>
    <row r="25" spans="1:7" x14ac:dyDescent="0.2">
      <c r="A25" s="19">
        <v>7</v>
      </c>
      <c r="B25" s="16">
        <f t="shared" si="5"/>
        <v>117649</v>
      </c>
      <c r="C25" s="1">
        <f>B25*$O$2</f>
        <v>823543</v>
      </c>
      <c r="D25" s="3">
        <f>SUM($C$19:C25)</f>
        <v>960799</v>
      </c>
      <c r="E25" s="16">
        <f t="shared" si="2"/>
        <v>117649.25340812372</v>
      </c>
      <c r="F25" s="3">
        <f t="shared" si="3"/>
        <v>960801.06949716422</v>
      </c>
      <c r="G25" s="3">
        <f t="shared" si="4"/>
        <v>1921602.1389943284</v>
      </c>
    </row>
    <row r="26" spans="1:7" x14ac:dyDescent="0.2">
      <c r="A26" s="19">
        <v>8</v>
      </c>
      <c r="B26" s="16">
        <f t="shared" si="5"/>
        <v>823543</v>
      </c>
      <c r="C26" s="1">
        <f>B26*$O$2</f>
        <v>5764801</v>
      </c>
      <c r="D26" s="3">
        <f>SUM($C$19:C26)</f>
        <v>6725600</v>
      </c>
      <c r="E26" s="16">
        <f t="shared" si="2"/>
        <v>823543.25467757171</v>
      </c>
      <c r="F26" s="3">
        <f t="shared" si="3"/>
        <v>6725602.0798664745</v>
      </c>
      <c r="G26" s="3">
        <f t="shared" si="4"/>
        <v>13451204.159732949</v>
      </c>
    </row>
    <row r="27" spans="1:7" x14ac:dyDescent="0.2">
      <c r="A27" s="19">
        <v>9</v>
      </c>
      <c r="B27" s="16">
        <f t="shared" si="5"/>
        <v>5764801</v>
      </c>
      <c r="C27" s="1">
        <f>B27*$O$2</f>
        <v>40353607</v>
      </c>
      <c r="D27" s="3">
        <f>SUM($C$19:C27)</f>
        <v>47079207</v>
      </c>
      <c r="E27" s="16">
        <f t="shared" si="2"/>
        <v>5764801.2559538148</v>
      </c>
      <c r="F27" s="3">
        <f t="shared" si="3"/>
        <v>47079209.090289436</v>
      </c>
      <c r="G27" s="3">
        <f t="shared" si="4"/>
        <v>94158418.180578873</v>
      </c>
    </row>
    <row r="28" spans="1:7" ht="17" thickBot="1" x14ac:dyDescent="0.25">
      <c r="A28" s="33">
        <v>10</v>
      </c>
      <c r="B28" s="17">
        <f t="shared" si="5"/>
        <v>40353607</v>
      </c>
      <c r="C28" s="28">
        <f>B28*$O$2</f>
        <v>282475249</v>
      </c>
      <c r="D28" s="4">
        <f>SUM($C$19:C28)</f>
        <v>329554456</v>
      </c>
      <c r="E28" s="17">
        <f t="shared" si="2"/>
        <v>40353607.257236503</v>
      </c>
      <c r="F28" s="4">
        <f t="shared" si="3"/>
        <v>329554458.10076475</v>
      </c>
      <c r="G28" s="4">
        <f t="shared" si="4"/>
        <v>659108916.2015295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7</v>
      </c>
      <c r="D31" s="9">
        <f>SUM($C$31:C31)</f>
        <v>7</v>
      </c>
      <c r="E31" s="3">
        <f t="shared" ref="E31:E40" si="6">B31/R7</f>
        <v>1.3352838832486575</v>
      </c>
      <c r="F31" s="3">
        <f t="shared" ref="F31:F40" si="7">D31/R7</f>
        <v>9.3469871827406017</v>
      </c>
      <c r="G31" s="2">
        <f>F31*2</f>
        <v>18.693974365481203</v>
      </c>
    </row>
    <row r="32" spans="1:7" x14ac:dyDescent="0.2">
      <c r="A32" s="19">
        <v>2</v>
      </c>
      <c r="B32" s="16">
        <f>B31*($O$2+1)</f>
        <v>8</v>
      </c>
      <c r="C32" s="1">
        <f>B32*$O$2</f>
        <v>56</v>
      </c>
      <c r="D32" s="3">
        <f>SUM($C$31:C32)</f>
        <v>63</v>
      </c>
      <c r="E32" s="3">
        <f t="shared" si="6"/>
        <v>8.2936985124992475</v>
      </c>
      <c r="F32" s="3">
        <f t="shared" si="7"/>
        <v>65.312875785931581</v>
      </c>
      <c r="G32" s="3">
        <f t="shared" ref="G32:G40" si="8">F32*2</f>
        <v>130.62575157186316</v>
      </c>
    </row>
    <row r="33" spans="1:7" x14ac:dyDescent="0.2">
      <c r="A33" s="19">
        <v>3</v>
      </c>
      <c r="B33" s="16">
        <f>B32*($O$2+1)</f>
        <v>64</v>
      </c>
      <c r="C33" s="1">
        <f>B33*$O$2</f>
        <v>448</v>
      </c>
      <c r="D33" s="3">
        <f>SUM($C$31:C33)</f>
        <v>511</v>
      </c>
      <c r="E33" s="3">
        <f t="shared" si="6"/>
        <v>64.326220995057724</v>
      </c>
      <c r="F33" s="3">
        <f t="shared" si="7"/>
        <v>513.60467075741406</v>
      </c>
      <c r="G33" s="3">
        <f t="shared" si="8"/>
        <v>1027.2093415148281</v>
      </c>
    </row>
    <row r="34" spans="1:7" x14ac:dyDescent="0.2">
      <c r="A34" s="19">
        <v>4</v>
      </c>
      <c r="B34" s="16">
        <f>B33*($O$2+1)</f>
        <v>512</v>
      </c>
      <c r="C34" s="1">
        <f>B34*$O$2</f>
        <v>3584</v>
      </c>
      <c r="D34" s="3">
        <f>SUM($C$31:C34)</f>
        <v>4095</v>
      </c>
      <c r="E34" s="3">
        <f t="shared" si="6"/>
        <v>512.37292797435407</v>
      </c>
      <c r="F34" s="3">
        <f t="shared" si="7"/>
        <v>4097.9826954198825</v>
      </c>
      <c r="G34" s="3">
        <f t="shared" si="8"/>
        <v>8195.965390839765</v>
      </c>
    </row>
    <row r="35" spans="1:7" x14ac:dyDescent="0.2">
      <c r="A35" s="19">
        <v>5</v>
      </c>
      <c r="B35" s="16">
        <f>B34*($O$2+1)</f>
        <v>4096</v>
      </c>
      <c r="C35" s="1">
        <f>B35*$O$2</f>
        <v>28672</v>
      </c>
      <c r="D35" s="3">
        <f>SUM($C$31:C35)</f>
        <v>32767</v>
      </c>
      <c r="E35" s="3">
        <f t="shared" si="6"/>
        <v>4096.4280499228571</v>
      </c>
      <c r="F35" s="3">
        <f t="shared" si="7"/>
        <v>32770.424294878481</v>
      </c>
      <c r="G35" s="3">
        <f t="shared" si="8"/>
        <v>65540.848589756963</v>
      </c>
    </row>
    <row r="36" spans="1:7" x14ac:dyDescent="0.2">
      <c r="A36" s="19">
        <v>6</v>
      </c>
      <c r="B36" s="16">
        <f>B35*($O$2+1)</f>
        <v>32768</v>
      </c>
      <c r="C36" s="1">
        <f>B36*$O$2</f>
        <v>229376</v>
      </c>
      <c r="D36" s="3">
        <f>SUM($C$31:C36)</f>
        <v>262143</v>
      </c>
      <c r="E36" s="3">
        <f t="shared" si="6"/>
        <v>32768.491603855531</v>
      </c>
      <c r="F36" s="3">
        <f t="shared" si="7"/>
        <v>262146.93281584169</v>
      </c>
      <c r="G36" s="3">
        <f t="shared" si="8"/>
        <v>524293.86563168338</v>
      </c>
    </row>
    <row r="37" spans="1:7" x14ac:dyDescent="0.2">
      <c r="A37" s="19">
        <v>7</v>
      </c>
      <c r="B37" s="16">
        <f>B36*($O$2+1)</f>
        <v>262144</v>
      </c>
      <c r="C37" s="1">
        <f>B37*$O$2</f>
        <v>1835008</v>
      </c>
      <c r="D37" s="3">
        <f>SUM($C$31:C37)</f>
        <v>2097151</v>
      </c>
      <c r="E37" s="3">
        <f t="shared" si="6"/>
        <v>262144.56464074651</v>
      </c>
      <c r="F37" s="3">
        <f t="shared" si="7"/>
        <v>2097155.5171238184</v>
      </c>
      <c r="G37" s="3">
        <f t="shared" si="8"/>
        <v>4194311.0342476368</v>
      </c>
    </row>
    <row r="38" spans="1:7" x14ac:dyDescent="0.2">
      <c r="A38" s="19">
        <v>8</v>
      </c>
      <c r="B38" s="16">
        <f>B37*($O$2+1)</f>
        <v>2097152</v>
      </c>
      <c r="C38" s="1">
        <f>B38*$O$2</f>
        <v>14680064</v>
      </c>
      <c r="D38" s="3">
        <f>SUM($C$31:C38)</f>
        <v>16777215</v>
      </c>
      <c r="E38" s="3">
        <f t="shared" si="6"/>
        <v>2097152.648536359</v>
      </c>
      <c r="F38" s="3">
        <f t="shared" si="7"/>
        <v>16777220.188290562</v>
      </c>
      <c r="G38" s="3">
        <f t="shared" si="8"/>
        <v>33554440.376581125</v>
      </c>
    </row>
    <row r="39" spans="1:7" x14ac:dyDescent="0.2">
      <c r="A39" s="19">
        <v>9</v>
      </c>
      <c r="B39" s="16">
        <f>B38*($O$2+1)</f>
        <v>16777216</v>
      </c>
      <c r="C39" s="1">
        <f>B39*$O$2</f>
        <v>117440512</v>
      </c>
      <c r="D39" s="3">
        <f>SUM($C$31:C39)</f>
        <v>134217727</v>
      </c>
      <c r="E39" s="3">
        <f t="shared" si="6"/>
        <v>16777216.744898643</v>
      </c>
      <c r="F39" s="3">
        <f t="shared" si="7"/>
        <v>134217732.95918909</v>
      </c>
      <c r="G39" s="3">
        <f t="shared" si="8"/>
        <v>268435465.91837817</v>
      </c>
    </row>
    <row r="40" spans="1:7" ht="17" thickBot="1" x14ac:dyDescent="0.25">
      <c r="A40" s="33">
        <v>10</v>
      </c>
      <c r="B40" s="17">
        <f>B39*($O$2+1)</f>
        <v>134217728</v>
      </c>
      <c r="C40" s="28">
        <f>B40*$O$2</f>
        <v>939524096</v>
      </c>
      <c r="D40" s="4">
        <f>SUM($C$31:C40)</f>
        <v>1073741823</v>
      </c>
      <c r="E40" s="3">
        <f t="shared" si="6"/>
        <v>134217728.85557902</v>
      </c>
      <c r="F40" s="3">
        <f t="shared" si="7"/>
        <v>1073741829.8446321</v>
      </c>
      <c r="G40" s="4">
        <f t="shared" si="8"/>
        <v>2147483659.6892643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7</v>
      </c>
      <c r="D43" s="9">
        <f>SUM(C43:C43)</f>
        <v>7</v>
      </c>
      <c r="E43" s="26">
        <f t="shared" ref="E43:E52" si="9">B43/R7</f>
        <v>1.3352838832486575</v>
      </c>
      <c r="F43" s="9">
        <f t="shared" ref="F43:F52" si="10">D43/R7</f>
        <v>9.3469871827406017</v>
      </c>
      <c r="G43" s="2">
        <f>F43*2</f>
        <v>18.693974365481203</v>
      </c>
    </row>
    <row r="44" spans="1:7" x14ac:dyDescent="0.2">
      <c r="A44" s="19">
        <v>2</v>
      </c>
      <c r="B44" s="16">
        <f>B43*$O$2*2</f>
        <v>14</v>
      </c>
      <c r="C44" s="1">
        <f>B44*$O$2</f>
        <v>98</v>
      </c>
      <c r="D44" s="3">
        <f>SUM($C$43:C44)</f>
        <v>105</v>
      </c>
      <c r="E44" s="16">
        <f t="shared" si="9"/>
        <v>14.513972396873685</v>
      </c>
      <c r="F44" s="3">
        <f t="shared" si="10"/>
        <v>108.85479297655263</v>
      </c>
      <c r="G44" s="3">
        <f t="shared" ref="G44:G52" si="11">F44*2</f>
        <v>217.70958595310526</v>
      </c>
    </row>
    <row r="45" spans="1:7" x14ac:dyDescent="0.2">
      <c r="A45" s="19">
        <v>3</v>
      </c>
      <c r="B45" s="16">
        <f>B44*$O$2*2</f>
        <v>196</v>
      </c>
      <c r="C45" s="1">
        <f>B45*$O$2</f>
        <v>1372</v>
      </c>
      <c r="D45" s="3">
        <f>SUM($C$43:C45)</f>
        <v>1477</v>
      </c>
      <c r="E45" s="16">
        <f t="shared" si="9"/>
        <v>196.9990517973643</v>
      </c>
      <c r="F45" s="3">
        <f t="shared" si="10"/>
        <v>1484.5285689015666</v>
      </c>
      <c r="G45" s="3">
        <f t="shared" si="11"/>
        <v>2969.0571378031332</v>
      </c>
    </row>
    <row r="46" spans="1:7" x14ac:dyDescent="0.2">
      <c r="A46" s="19">
        <v>4</v>
      </c>
      <c r="B46" s="16">
        <f>B45*$O$2*2</f>
        <v>2744</v>
      </c>
      <c r="C46" s="1">
        <f>B46*$O$2</f>
        <v>19208</v>
      </c>
      <c r="D46" s="3">
        <f>SUM($C$43:C46)</f>
        <v>20685</v>
      </c>
      <c r="E46" s="16">
        <f t="shared" si="9"/>
        <v>2745.9986608625536</v>
      </c>
      <c r="F46" s="3">
        <f t="shared" si="10"/>
        <v>20700.066435838893</v>
      </c>
      <c r="G46" s="3">
        <f t="shared" si="11"/>
        <v>41400.132871677786</v>
      </c>
    </row>
    <row r="47" spans="1:7" x14ac:dyDescent="0.2">
      <c r="A47" s="19">
        <v>5</v>
      </c>
      <c r="B47" s="16">
        <f>B46*$O$2*2</f>
        <v>38416</v>
      </c>
      <c r="C47" s="1">
        <f>B47*$O$2</f>
        <v>268912</v>
      </c>
      <c r="D47" s="3">
        <f>SUM($C$43:C47)</f>
        <v>289597</v>
      </c>
      <c r="E47" s="16">
        <f t="shared" si="9"/>
        <v>38420.014640096801</v>
      </c>
      <c r="F47" s="3">
        <f t="shared" si="10"/>
        <v>289627.26415368891</v>
      </c>
      <c r="G47" s="3">
        <f t="shared" si="11"/>
        <v>579254.52830737783</v>
      </c>
    </row>
    <row r="48" spans="1:7" x14ac:dyDescent="0.2">
      <c r="A48" s="19">
        <v>6</v>
      </c>
      <c r="B48" s="16">
        <f>B47*$O$2*2</f>
        <v>537824</v>
      </c>
      <c r="C48" s="1">
        <f>B48*$O$2</f>
        <v>3764768</v>
      </c>
      <c r="D48" s="3">
        <f>SUM($C$43:C48)</f>
        <v>4054365</v>
      </c>
      <c r="E48" s="16">
        <f t="shared" si="9"/>
        <v>537832.06873632804</v>
      </c>
      <c r="F48" s="3">
        <f t="shared" si="10"/>
        <v>4054425.8258503946</v>
      </c>
      <c r="G48" s="3">
        <f t="shared" si="11"/>
        <v>8108851.6517007891</v>
      </c>
    </row>
    <row r="49" spans="1:7" x14ac:dyDescent="0.2">
      <c r="A49" s="19">
        <v>7</v>
      </c>
      <c r="B49" s="16">
        <f>B48*$O$2*2</f>
        <v>7529536</v>
      </c>
      <c r="C49" s="1">
        <f>B49*$O$2</f>
        <v>52706752</v>
      </c>
      <c r="D49" s="3">
        <f>SUM($C$43:C49)</f>
        <v>56761117</v>
      </c>
      <c r="E49" s="16">
        <f t="shared" si="9"/>
        <v>7529552.2181199184</v>
      </c>
      <c r="F49" s="3">
        <f t="shared" si="10"/>
        <v>56761239.259672076</v>
      </c>
      <c r="G49" s="3">
        <f t="shared" si="11"/>
        <v>113522478.51934415</v>
      </c>
    </row>
    <row r="50" spans="1:7" x14ac:dyDescent="0.2">
      <c r="A50" s="19">
        <v>8</v>
      </c>
      <c r="B50" s="16">
        <f>B49*$O$2*2</f>
        <v>105413504</v>
      </c>
      <c r="C50" s="1">
        <f>B50*$O$2</f>
        <v>737894528</v>
      </c>
      <c r="D50" s="3">
        <f>SUM($C$43:C50)</f>
        <v>794655645</v>
      </c>
      <c r="E50" s="16">
        <f t="shared" si="9"/>
        <v>105413536.59872918</v>
      </c>
      <c r="F50" s="3">
        <f t="shared" si="10"/>
        <v>794655890.74426591</v>
      </c>
      <c r="G50" s="3">
        <f t="shared" si="11"/>
        <v>1589311781.4885318</v>
      </c>
    </row>
    <row r="51" spans="1:7" x14ac:dyDescent="0.2">
      <c r="A51" s="19">
        <v>9</v>
      </c>
      <c r="B51" s="16">
        <f>B50*$O$2*2</f>
        <v>1475789056</v>
      </c>
      <c r="C51" s="1">
        <f>B51*$O$2</f>
        <v>10330523392</v>
      </c>
      <c r="D51" s="3">
        <f>SUM($C$43:C51)</f>
        <v>11125179037</v>
      </c>
      <c r="E51" s="16">
        <f t="shared" si="9"/>
        <v>1475789121.5241766</v>
      </c>
      <c r="F51" s="3">
        <f t="shared" si="10"/>
        <v>11125179530.951485</v>
      </c>
      <c r="G51" s="3">
        <f t="shared" si="11"/>
        <v>22250359061.902969</v>
      </c>
    </row>
    <row r="52" spans="1:7" ht="17" thickBot="1" x14ac:dyDescent="0.25">
      <c r="A52" s="33">
        <v>10</v>
      </c>
      <c r="B52" s="17">
        <f>B51*$O$2*2</f>
        <v>20661046784</v>
      </c>
      <c r="C52" s="28">
        <f>B52*$O$2</f>
        <v>144627327488</v>
      </c>
      <c r="D52" s="4">
        <f>SUM($C$43:C52)</f>
        <v>155752506525</v>
      </c>
      <c r="E52" s="17">
        <f t="shared" si="9"/>
        <v>20661046915.70509</v>
      </c>
      <c r="F52" s="4">
        <f t="shared" si="10"/>
        <v>155752507517.85376</v>
      </c>
      <c r="G52" s="4">
        <f t="shared" si="11"/>
        <v>311505015035.70752</v>
      </c>
    </row>
  </sheetData>
  <conditionalFormatting sqref="R7:R16">
    <cfRule type="cellIs" dxfId="1031" priority="69" operator="lessThanOrEqual">
      <formula>0</formula>
    </cfRule>
    <cfRule type="cellIs" dxfId="1030" priority="70" operator="greaterThan">
      <formula>0</formula>
    </cfRule>
  </conditionalFormatting>
  <conditionalFormatting sqref="F31:F40">
    <cfRule type="cellIs" dxfId="1029" priority="39" stopIfTrue="1" operator="lessThan">
      <formula>0</formula>
    </cfRule>
    <cfRule type="cellIs" dxfId="1028" priority="40" operator="equal">
      <formula>MIN($F$31:$F$40)</formula>
    </cfRule>
  </conditionalFormatting>
  <conditionalFormatting sqref="E31:E40">
    <cfRule type="cellIs" dxfId="1027" priority="37" stopIfTrue="1" operator="lessThan">
      <formula>0</formula>
    </cfRule>
    <cfRule type="cellIs" dxfId="1026" priority="38" operator="equal">
      <formula>MIN($E$31:$E$40)</formula>
    </cfRule>
  </conditionalFormatting>
  <conditionalFormatting sqref="F19:F28">
    <cfRule type="cellIs" dxfId="1025" priority="35" stopIfTrue="1" operator="lessThan">
      <formula>0</formula>
    </cfRule>
    <cfRule type="cellIs" dxfId="1024" priority="36" operator="equal">
      <formula>MIN($F$19:$F$28)</formula>
    </cfRule>
  </conditionalFormatting>
  <conditionalFormatting sqref="E19:E28">
    <cfRule type="cellIs" dxfId="1023" priority="33" stopIfTrue="1" operator="lessThan">
      <formula>0</formula>
    </cfRule>
    <cfRule type="cellIs" dxfId="1022" priority="34" operator="equal">
      <formula>MIN($E$19:$E$28)</formula>
    </cfRule>
  </conditionalFormatting>
  <conditionalFormatting sqref="F43:F52">
    <cfRule type="cellIs" dxfId="1021" priority="31" stopIfTrue="1" operator="lessThan">
      <formula>0</formula>
    </cfRule>
    <cfRule type="cellIs" dxfId="1020" priority="32" operator="equal">
      <formula>MIN($F$43:$F$52)</formula>
    </cfRule>
  </conditionalFormatting>
  <conditionalFormatting sqref="E43:E52">
    <cfRule type="cellIs" dxfId="1019" priority="29" stopIfTrue="1" operator="lessThan">
      <formula>0</formula>
    </cfRule>
    <cfRule type="cellIs" dxfId="1018" priority="30" operator="equal">
      <formula>MIN($E$43:$E$52)</formula>
    </cfRule>
  </conditionalFormatting>
  <conditionalFormatting sqref="G19:G28">
    <cfRule type="cellIs" dxfId="1017" priority="11" stopIfTrue="1" operator="lessThanOrEqual">
      <formula>0</formula>
    </cfRule>
    <cfRule type="cellIs" dxfId="1016" priority="12" operator="equal">
      <formula>MIN($G$19:$G$28)</formula>
    </cfRule>
  </conditionalFormatting>
  <conditionalFormatting sqref="G31:G40">
    <cfRule type="cellIs" dxfId="1015" priority="9" stopIfTrue="1" operator="lessThanOrEqual">
      <formula>0</formula>
    </cfRule>
    <cfRule type="cellIs" dxfId="1014" priority="10" operator="equal">
      <formula>MIN($G$19:$G$28)</formula>
    </cfRule>
  </conditionalFormatting>
  <conditionalFormatting sqref="G43:G52">
    <cfRule type="cellIs" dxfId="1013" priority="7" stopIfTrue="1" operator="lessThanOrEqual">
      <formula>0</formula>
    </cfRule>
    <cfRule type="cellIs" dxfId="1012" priority="8" operator="equal">
      <formula>MIN($G$19:$G$28)</formula>
    </cfRule>
  </conditionalFormatting>
  <conditionalFormatting sqref="S7:T16">
    <cfRule type="cellIs" dxfId="1011" priority="3" operator="lessThanOrEqual">
      <formula>0</formula>
    </cfRule>
    <cfRule type="cellIs" dxfId="1010" priority="4" operator="greaterThan">
      <formula>0</formula>
    </cfRule>
  </conditionalFormatting>
  <conditionalFormatting sqref="U7:U16">
    <cfRule type="cellIs" dxfId="1009" priority="1" operator="lessThanOrEqual">
      <formula>0</formula>
    </cfRule>
    <cfRule type="cellIs" dxfId="100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'P Analysis'!B15</f>
        <v>0.88833228723730062</v>
      </c>
      <c r="D2" s="34" t="s">
        <v>13</v>
      </c>
      <c r="E2" s="40">
        <f>'P Analysis'!K15</f>
        <v>0.11166771276269981</v>
      </c>
      <c r="F2" s="34" t="s">
        <v>17</v>
      </c>
      <c r="G2" s="40">
        <f>'P Analysis'!V15</f>
        <v>1.0000000000000011</v>
      </c>
      <c r="H2" t="s">
        <v>20</v>
      </c>
      <c r="I2" s="48">
        <f>'P Analysis'!W15</f>
        <v>-8</v>
      </c>
      <c r="J2" t="s">
        <v>6</v>
      </c>
      <c r="K2" s="48">
        <f>C2*G2-E2*I2</f>
        <v>1.7816739893389002</v>
      </c>
      <c r="L2" t="s">
        <v>5</v>
      </c>
      <c r="M2" s="48">
        <v>1</v>
      </c>
      <c r="N2" t="s">
        <v>47</v>
      </c>
      <c r="O2" s="48">
        <v>8</v>
      </c>
    </row>
    <row r="4" spans="1:23" x14ac:dyDescent="0.2">
      <c r="A4" t="s">
        <v>10</v>
      </c>
      <c r="B4">
        <f>$C$2</f>
        <v>0.88833228723730062</v>
      </c>
      <c r="C4" t="s">
        <v>11</v>
      </c>
      <c r="D4">
        <f>$E$2</f>
        <v>0.11166771276269981</v>
      </c>
      <c r="E4" t="s">
        <v>5</v>
      </c>
      <c r="F4">
        <f>$G$2</f>
        <v>1.0000000000000011</v>
      </c>
      <c r="G4" t="s">
        <v>72</v>
      </c>
      <c r="H4">
        <f>$I$2</f>
        <v>-8</v>
      </c>
      <c r="I4" t="s">
        <v>6</v>
      </c>
      <c r="J4">
        <f>$K$2</f>
        <v>1.7816739893389002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0.88833228723730062</v>
      </c>
      <c r="C7" s="18">
        <v>1</v>
      </c>
      <c r="D7" s="37">
        <f>C7*D4</f>
        <v>0.11166771276269981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0.7766645744746008</v>
      </c>
      <c r="S7" s="26">
        <f>SUM(C7)*$B$4*$F$4</f>
        <v>0.88833228723730162</v>
      </c>
      <c r="T7" s="9">
        <f>SUM(C7)*$D$4*$H$4</f>
        <v>-0.89334170210159847</v>
      </c>
      <c r="U7" s="91">
        <f>S7+T7</f>
        <v>-5.0094148642968461E-3</v>
      </c>
      <c r="V7" s="68">
        <f>(U7-W7*D7)/B7</f>
        <v>0.1200657675407798</v>
      </c>
      <c r="W7" s="18">
        <f>-COUNT(D7:M7)</f>
        <v>-1</v>
      </c>
    </row>
    <row r="8" spans="1:23" x14ac:dyDescent="0.2">
      <c r="A8" s="20">
        <v>2</v>
      </c>
      <c r="B8" s="19">
        <f>C8*B4</f>
        <v>0.98615713713574338</v>
      </c>
      <c r="C8" s="19">
        <f>1/(1-B4*D4)</f>
        <v>1.1101219119285606</v>
      </c>
      <c r="D8" s="32">
        <f>C8*D4</f>
        <v>0.12396477479281763</v>
      </c>
      <c r="E8" s="1">
        <f>D8*D4</f>
        <v>1.3842862864257129E-2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0.9723142742714862</v>
      </c>
      <c r="S8" s="16">
        <f>SUM(C8:D8)*$B$4*$F$4</f>
        <v>1.0962790490643051</v>
      </c>
      <c r="T8" s="3">
        <f>SUM(C8:D8)*$D$4*$H$4</f>
        <v>-1.1024611012565981</v>
      </c>
      <c r="U8" s="92">
        <f>S8+T8+U7</f>
        <v>-1.119146705658991E-2</v>
      </c>
      <c r="V8" s="68">
        <f>(U8-W8*E8)/B8</f>
        <v>1.6725791510094738E-2</v>
      </c>
      <c r="W8" s="19">
        <f>-COUNT(D8:M8)</f>
        <v>-2</v>
      </c>
    </row>
    <row r="9" spans="1:23" x14ac:dyDescent="0.2">
      <c r="A9" s="20">
        <v>3</v>
      </c>
      <c r="B9" s="19">
        <f>C9*B4</f>
        <v>0.99826290718373689</v>
      </c>
      <c r="C9" s="19">
        <f>1/(1-D4*B4/(1-D4*B4))</f>
        <v>1.1237494364730554</v>
      </c>
      <c r="D9" s="32">
        <f>C9*D4*C8</f>
        <v>0.13930534581593804</v>
      </c>
      <c r="E9" s="1">
        <f>D9*(D4)</f>
        <v>1.5555909342882734E-2</v>
      </c>
      <c r="F9" s="1">
        <f>E9*D4</f>
        <v>1.7370928162636274E-3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0.99652581436747323</v>
      </c>
      <c r="S9" s="16">
        <f>SUM(C9:E9)*$B$4*$F$4</f>
        <v>1.1358311601834128</v>
      </c>
      <c r="T9" s="3">
        <f>SUM(C9:E9)*$D$4*$H$4</f>
        <v>-1.1422362515877225</v>
      </c>
      <c r="U9" s="92">
        <f t="shared" ref="U9:U15" si="0">S9+T9+U8</f>
        <v>-1.7596558460899581E-2</v>
      </c>
      <c r="V9" s="68">
        <f>(U9-W9*F9)/B9</f>
        <v>-1.2406831830554138E-2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0.99978168660914601</v>
      </c>
      <c r="C10" s="19">
        <f>1/(1-D4*B4/(1-D4*B4/(1-D4*B4)))</f>
        <v>1.1254591338996034</v>
      </c>
      <c r="D10" s="32">
        <f>C10*D4*C9</f>
        <v>0.1412299605700241</v>
      </c>
      <c r="E10" s="1">
        <f>D10*D4*C8</f>
        <v>1.7507540256061552E-2</v>
      </c>
      <c r="F10" s="1">
        <f>E10*D4</f>
        <v>1.9550269764952851E-3</v>
      </c>
      <c r="G10" s="1">
        <f>F10*D4</f>
        <v>2.1831339085460498E-4</v>
      </c>
      <c r="H10" s="1"/>
      <c r="I10" s="1"/>
      <c r="J10" s="1"/>
      <c r="K10" s="1"/>
      <c r="L10" s="1"/>
      <c r="M10" s="3"/>
      <c r="N10">
        <f>B10+G10</f>
        <v>1.0000000000000007</v>
      </c>
      <c r="R10" s="16">
        <f>B10-G10</f>
        <v>0.99956337321829136</v>
      </c>
      <c r="S10" s="16">
        <f>SUM(C10:F10)*$B$4*$F$4</f>
        <v>1.1425300473739575</v>
      </c>
      <c r="T10" s="3">
        <f>SUM(C10:F10)*$D$4*$H$4</f>
        <v>-1.1489729146258285</v>
      </c>
      <c r="U10" s="92">
        <f t="shared" si="0"/>
        <v>-2.4039425712770623E-2</v>
      </c>
      <c r="V10" s="68">
        <f>(U10-W10*G10)/B10</f>
        <v>-2.317123073930516E-2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0.99997255769224203</v>
      </c>
      <c r="C11" s="19">
        <f>1/(1-D4*B4/(1-D4*B4/(1-D4*B4/(1-D4*B4))))</f>
        <v>1.1256739984112711</v>
      </c>
      <c r="D11" s="32">
        <f>C11*D4*C10</f>
        <v>0.14147183460157145</v>
      </c>
      <c r="E11" s="1">
        <f>D11*D4*C9</f>
        <v>1.7752809516343775E-2</v>
      </c>
      <c r="F11" s="1">
        <f>E11*D4*C8</f>
        <v>2.200723033633346E-3</v>
      </c>
      <c r="G11" s="1">
        <f>F11*D4</f>
        <v>2.4574970759002582E-4</v>
      </c>
      <c r="H11" s="1">
        <f>G11*D4</f>
        <v>2.7442307758680471E-5</v>
      </c>
      <c r="I11" s="1"/>
      <c r="J11" s="1"/>
      <c r="K11" s="1"/>
      <c r="L11" s="1"/>
      <c r="M11" s="3"/>
      <c r="N11">
        <f>B11+H11</f>
        <v>1.0000000000000007</v>
      </c>
      <c r="R11" s="16">
        <f>B11-H11</f>
        <v>0.99994511538448339</v>
      </c>
      <c r="S11" s="16">
        <f>SUM(C11:G11)*$B$4*$F$4</f>
        <v>1.143590230711931</v>
      </c>
      <c r="T11" s="3">
        <f>SUM(C11:G11)*$D$4*$H$4</f>
        <v>-1.1500390764678463</v>
      </c>
      <c r="U11" s="92">
        <f t="shared" si="0"/>
        <v>-3.0488271468685935E-2</v>
      </c>
      <c r="V11" s="68">
        <f>(U11-W11*H11)/B11</f>
        <v>-3.0351892855877319E-2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0.99999655037961266</v>
      </c>
      <c r="C12" s="19">
        <f>1/(1-D4*B4/(1-D4*B4/(1-D4*B4/(1-D4*B4/(1-D4*B4)))))</f>
        <v>1.125701007096777</v>
      </c>
      <c r="D12" s="32">
        <f>C12*D4*C11</f>
        <v>0.14150223841092746</v>
      </c>
      <c r="E12" s="1">
        <f>D12*D4*C10</f>
        <v>1.7783640109371134E-2</v>
      </c>
      <c r="F12" s="1">
        <f>E12*D4*C9</f>
        <v>2.2316072754553075E-3</v>
      </c>
      <c r="G12" s="1">
        <f>F12*D4*C8</f>
        <v>2.7664069332783051E-4</v>
      </c>
      <c r="H12" s="1">
        <f>G12*D4</f>
        <v>3.0891833481006306E-5</v>
      </c>
      <c r="I12" s="1">
        <f>H12*D4</f>
        <v>3.4496203878701649E-6</v>
      </c>
      <c r="J12" s="1"/>
      <c r="K12" s="1"/>
      <c r="L12" s="1"/>
      <c r="M12" s="3"/>
      <c r="N12">
        <f>B12+I12</f>
        <v>1.0000000000000004</v>
      </c>
      <c r="R12" s="16">
        <f>B12-I12</f>
        <v>0.99999310075922476</v>
      </c>
      <c r="S12" s="16">
        <f>SUM(C12:H12)*$B$4*$F$4</f>
        <v>1.1437509390383145</v>
      </c>
      <c r="T12" s="3">
        <f>SUM(C12:H12)*$D$4*$H$4</f>
        <v>-1.150200691048219</v>
      </c>
      <c r="U12" s="92">
        <f t="shared" si="0"/>
        <v>-3.6938023478590432E-2</v>
      </c>
      <c r="V12" s="68">
        <f>(U12-W12*I12)/B12</f>
        <v>-3.6917453107462098E-2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0.99999956636603604</v>
      </c>
      <c r="C13" s="19">
        <f>1/(1-D4*B4/(1-D4*B4/(1-D4*B4/(1-D4*B4/(1-D4*B4/(1-D4*B4))))))</f>
        <v>1.1257044022074429</v>
      </c>
      <c r="D13" s="32">
        <f>C13*D4*C12</f>
        <v>0.14150606030360738</v>
      </c>
      <c r="E13" s="1">
        <f>D13*D4*C11</f>
        <v>1.7787515650637336E-2</v>
      </c>
      <c r="F13" s="1">
        <f>E13*D4*C10</f>
        <v>2.2354895606111671E-3</v>
      </c>
      <c r="G13" s="1">
        <f>F13*D4*C9</f>
        <v>2.8052382622359987E-4</v>
      </c>
      <c r="H13" s="1">
        <f>G13*D4*C8</f>
        <v>3.4775072941828065E-5</v>
      </c>
      <c r="I13" s="1">
        <f>H13*D4</f>
        <v>3.8832528565699903E-6</v>
      </c>
      <c r="J13" s="1">
        <f>I13*D4</f>
        <v>4.3363396457239118E-7</v>
      </c>
      <c r="K13" s="1"/>
      <c r="L13" s="1"/>
      <c r="M13" s="3"/>
      <c r="N13">
        <f>B13+J13</f>
        <v>1.0000000000000007</v>
      </c>
      <c r="R13" s="16">
        <f>B13-J13</f>
        <v>0.99999913273207142</v>
      </c>
      <c r="S13" s="16">
        <f>SUM(C13:I13)*$B$4*$F$4</f>
        <v>1.1437745904013041</v>
      </c>
      <c r="T13" s="3">
        <f>SUM(C13:I13)*$D$4*$H$4</f>
        <v>-1.1502244757841493</v>
      </c>
      <c r="U13" s="92">
        <f t="shared" si="0"/>
        <v>-4.338790886143562E-2</v>
      </c>
      <c r="V13" s="68">
        <f>(U13-W13*J13)/B13</f>
        <v>-4.3384892236846412E-2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0.99999994549009363</v>
      </c>
      <c r="C14" s="19">
        <f>1/(1-D4*B4/(1-D4*B4/(1-D4*B4/(1-D4*B4/(1-D4*B4/(1-D4*B4/(1-D4*B4)))))))</f>
        <v>1.1257048289892486</v>
      </c>
      <c r="D14" s="32">
        <f>C14*D4*C13</f>
        <v>0.14150654073397312</v>
      </c>
      <c r="E14" s="1">
        <f>D14*D4*C12</f>
        <v>1.7788002824889442E-2</v>
      </c>
      <c r="F14" s="1">
        <f>E14*D4*C11</f>
        <v>2.2359775826027717E-3</v>
      </c>
      <c r="G14" s="1">
        <f>F14*D4*C10</f>
        <v>2.8101195478020516E-4</v>
      </c>
      <c r="H14" s="1">
        <f>G14*D4*C9</f>
        <v>3.5263214894174976E-5</v>
      </c>
      <c r="I14" s="1">
        <f>H14*D4*C8</f>
        <v>4.3713964928271342E-6</v>
      </c>
      <c r="J14" s="1">
        <f>I14*D4</f>
        <v>4.8814384793289377E-7</v>
      </c>
      <c r="K14" s="1">
        <f>J14*D4</f>
        <v>5.45099069978494E-8</v>
      </c>
      <c r="L14" s="1"/>
      <c r="M14" s="3"/>
      <c r="N14">
        <f>B14+K14</f>
        <v>1.0000000000000007</v>
      </c>
      <c r="R14" s="16">
        <f>B14-K14</f>
        <v>0.9999998909801866</v>
      </c>
      <c r="S14" s="16">
        <f>SUM(C14:J14)*$B$4*$F$4</f>
        <v>1.1437779971257849</v>
      </c>
      <c r="T14" s="3">
        <f>SUM(C14:J14)*$D$4*$H$4</f>
        <v>-1.1502279017195678</v>
      </c>
      <c r="U14" s="92">
        <f t="shared" si="0"/>
        <v>-4.9837813455218538E-2</v>
      </c>
      <c r="V14" s="68">
        <f>(U14-W14*K14)/B14</f>
        <v>-4.9837380092593475E-2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0.99999999314783872</v>
      </c>
      <c r="C15" s="19">
        <f>1/(1-D4*B4/(1-D4*B4/(1-D4*B4/(1-D4*B4/(1-D4*B4/(1-D4*B4/(1-D4*B4/(1-D4*B4))))))))</f>
        <v>1.1257048826378053</v>
      </c>
      <c r="D15" s="32">
        <f>C15*D4*C14</f>
        <v>0.14150660112641586</v>
      </c>
      <c r="E15" s="1">
        <f>D15*D4*C13</f>
        <v>1.7788064065071628E-2</v>
      </c>
      <c r="F15" s="1">
        <f>E15*D4*C12</f>
        <v>2.2360389293499508E-3</v>
      </c>
      <c r="G15" s="1">
        <f>F15*D4*C11</f>
        <v>2.8107331492312529E-4</v>
      </c>
      <c r="H15" s="1">
        <f>G15*D4*C10</f>
        <v>3.5324576721005326E-5</v>
      </c>
      <c r="I15" s="1">
        <f>H15*D4*C9</f>
        <v>4.4327585313332284E-6</v>
      </c>
      <c r="J15" s="1">
        <f>I15*D4*C8</f>
        <v>5.4950591304766471E-7</v>
      </c>
      <c r="K15" s="1">
        <f>J15*D4</f>
        <v>6.1362068459611723E-8</v>
      </c>
      <c r="L15" s="1">
        <f>K15*D4</f>
        <v>6.8521618352730437E-9</v>
      </c>
      <c r="M15" s="3"/>
      <c r="N15">
        <f>B15+L15</f>
        <v>1.0000000000000004</v>
      </c>
      <c r="R15" s="16">
        <f>B15-L15</f>
        <v>0.99999998629567688</v>
      </c>
      <c r="S15" s="16">
        <f>SUM(C15:K15)*$B$4*$F$4</f>
        <v>1.1437784798775927</v>
      </c>
      <c r="T15" s="3">
        <f>SUM(C15:K15)*$D$4*$H$4</f>
        <v>-1.1502283871936723</v>
      </c>
      <c r="U15" s="92">
        <f t="shared" si="0"/>
        <v>-5.6287720771298067E-2</v>
      </c>
      <c r="V15" s="68">
        <f>(U15-W15*L15)/B15</f>
        <v>-5.628765948753367E-2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0.99999999913865023</v>
      </c>
      <c r="C16" s="33">
        <f>1/(1-D4*B4/(1-D4*B4/(1-D4*B4/(1-D4*B4/(1-D4*B4/(1-D4*B4/(1-D4*B4/(1-D4*B4/(1-D4*B4)))))))))</f>
        <v>1.1257048893816912</v>
      </c>
      <c r="D16" s="38">
        <f>C16*D4*C15</f>
        <v>0.14150660871804119</v>
      </c>
      <c r="E16" s="28">
        <f>D16*D4*C14</f>
        <v>1.7788071763261953E-2</v>
      </c>
      <c r="F16" s="28">
        <f>E16*D4*C13</f>
        <v>2.2360466409360184E-3</v>
      </c>
      <c r="G16" s="28">
        <f>F16*D4*C12</f>
        <v>2.8108102819310348E-4</v>
      </c>
      <c r="H16" s="28">
        <f>G16*D4*C11</f>
        <v>3.5332290202659287E-5</v>
      </c>
      <c r="I16" s="28">
        <f>H16*D4*C10</f>
        <v>4.4404720395958707E-6</v>
      </c>
      <c r="J16" s="28">
        <f>I16*D4*C9</f>
        <v>5.5721942465514895E-7</v>
      </c>
      <c r="K16" s="28">
        <f>J16*D4*C8</f>
        <v>6.9075580487558955E-8</v>
      </c>
      <c r="L16" s="28">
        <f>K16*D4</f>
        <v>7.7135120808014842E-9</v>
      </c>
      <c r="M16" s="4">
        <f>L16*D4</f>
        <v>8.61350251430555E-10</v>
      </c>
      <c r="N16">
        <f>B16+M16</f>
        <v>1.0000000000000004</v>
      </c>
      <c r="R16" s="17">
        <f>B16-M16</f>
        <v>0.99999999827730002</v>
      </c>
      <c r="S16" s="17">
        <f>SUM(C16:L16)*$B$4*$F$4</f>
        <v>1.1437785474140172</v>
      </c>
      <c r="T16" s="4">
        <f>SUM(C16:L16)*$D$4*$H$4</f>
        <v>-1.150228455110943</v>
      </c>
      <c r="U16" s="93">
        <f>S16+T16+U15</f>
        <v>-6.2737628468223838E-2</v>
      </c>
      <c r="V16" s="69">
        <f>(U16-W16*M16)/B16</f>
        <v>-6.2737619908760367E-2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8</v>
      </c>
      <c r="D19" s="9">
        <f>SUM($C$19:C19)</f>
        <v>8</v>
      </c>
      <c r="E19" s="26">
        <f t="shared" ref="E19:E28" si="2">B19/R7</f>
        <v>1.2875571165022963</v>
      </c>
      <c r="F19" s="9">
        <f t="shared" ref="F19:F28" si="3">D19/R7</f>
        <v>10.300456932018371</v>
      </c>
      <c r="G19" s="2">
        <f>F19*2</f>
        <v>20.600913864036741</v>
      </c>
    </row>
    <row r="20" spans="1:7" x14ac:dyDescent="0.2">
      <c r="A20" s="19">
        <v>2</v>
      </c>
      <c r="B20" s="16">
        <f>C19</f>
        <v>8</v>
      </c>
      <c r="C20" s="1">
        <f>B20*$O$2</f>
        <v>64</v>
      </c>
      <c r="D20" s="3">
        <f>SUM($C$19:C20)</f>
        <v>72</v>
      </c>
      <c r="E20" s="16">
        <f t="shared" si="2"/>
        <v>8.2277924038439743</v>
      </c>
      <c r="F20" s="3">
        <f t="shared" si="3"/>
        <v>74.050131634595758</v>
      </c>
      <c r="G20" s="3">
        <f t="shared" ref="G20:G28" si="4">F20*2</f>
        <v>148.10026326919152</v>
      </c>
    </row>
    <row r="21" spans="1:7" x14ac:dyDescent="0.2">
      <c r="A21" s="19">
        <v>3</v>
      </c>
      <c r="B21" s="16">
        <f t="shared" ref="B21:B28" si="5">C20</f>
        <v>64</v>
      </c>
      <c r="C21" s="1">
        <f>B21*$O$2</f>
        <v>512</v>
      </c>
      <c r="D21" s="3">
        <f>SUM($C$19:C21)</f>
        <v>584</v>
      </c>
      <c r="E21" s="16">
        <f t="shared" si="2"/>
        <v>64.223123051381108</v>
      </c>
      <c r="F21" s="3">
        <f t="shared" si="3"/>
        <v>586.03599784385256</v>
      </c>
      <c r="G21" s="3">
        <f t="shared" si="4"/>
        <v>1172.0719956877051</v>
      </c>
    </row>
    <row r="22" spans="1:7" x14ac:dyDescent="0.2">
      <c r="A22" s="19">
        <v>4</v>
      </c>
      <c r="B22" s="16">
        <f t="shared" si="5"/>
        <v>512</v>
      </c>
      <c r="C22" s="1">
        <f>B22*$O$2</f>
        <v>4096</v>
      </c>
      <c r="D22" s="3">
        <f>SUM($C$19:C22)</f>
        <v>4680</v>
      </c>
      <c r="E22" s="16">
        <f t="shared" si="2"/>
        <v>512.22365056406079</v>
      </c>
      <c r="F22" s="3">
        <f t="shared" si="3"/>
        <v>4682.0443059371182</v>
      </c>
      <c r="G22" s="3">
        <f t="shared" si="4"/>
        <v>9364.0886118742364</v>
      </c>
    </row>
    <row r="23" spans="1:7" x14ac:dyDescent="0.2">
      <c r="A23" s="19">
        <v>5</v>
      </c>
      <c r="B23" s="16">
        <f t="shared" si="5"/>
        <v>4096</v>
      </c>
      <c r="C23" s="1">
        <f>B23*$O$2</f>
        <v>32768</v>
      </c>
      <c r="D23" s="3">
        <f>SUM($C$19:C23)</f>
        <v>37448</v>
      </c>
      <c r="E23" s="16">
        <f t="shared" si="2"/>
        <v>4096.2248197242998</v>
      </c>
      <c r="F23" s="3">
        <f t="shared" si="3"/>
        <v>37450.055431893452</v>
      </c>
      <c r="G23" s="3">
        <f t="shared" si="4"/>
        <v>74900.110863786904</v>
      </c>
    </row>
    <row r="24" spans="1:7" x14ac:dyDescent="0.2">
      <c r="A24" s="19">
        <v>6</v>
      </c>
      <c r="B24" s="16">
        <f t="shared" si="5"/>
        <v>32768</v>
      </c>
      <c r="C24" s="1">
        <f>B24*$O$2</f>
        <v>262144</v>
      </c>
      <c r="D24" s="3">
        <f>SUM($C$19:C24)</f>
        <v>299592</v>
      </c>
      <c r="E24" s="16">
        <f t="shared" si="2"/>
        <v>32768.226075881474</v>
      </c>
      <c r="F24" s="3">
        <f t="shared" si="3"/>
        <v>299594.06697160285</v>
      </c>
      <c r="G24" s="3">
        <f t="shared" si="4"/>
        <v>599188.1339432057</v>
      </c>
    </row>
    <row r="25" spans="1:7" x14ac:dyDescent="0.2">
      <c r="A25" s="19">
        <v>7</v>
      </c>
      <c r="B25" s="16">
        <f t="shared" si="5"/>
        <v>262144</v>
      </c>
      <c r="C25" s="1">
        <f>B25*$O$2</f>
        <v>2097152</v>
      </c>
      <c r="D25" s="3">
        <f>SUM($C$19:C25)</f>
        <v>2396744</v>
      </c>
      <c r="E25" s="16">
        <f t="shared" si="2"/>
        <v>262144.22734928102</v>
      </c>
      <c r="F25" s="3">
        <f t="shared" si="3"/>
        <v>2396746.078621007</v>
      </c>
      <c r="G25" s="3">
        <f t="shared" si="4"/>
        <v>4793492.1572420141</v>
      </c>
    </row>
    <row r="26" spans="1:7" x14ac:dyDescent="0.2">
      <c r="A26" s="19">
        <v>8</v>
      </c>
      <c r="B26" s="16">
        <f t="shared" si="5"/>
        <v>2097152</v>
      </c>
      <c r="C26" s="1">
        <f>B26*$O$2</f>
        <v>16777216</v>
      </c>
      <c r="D26" s="3">
        <f>SUM($C$19:C26)</f>
        <v>19173960</v>
      </c>
      <c r="E26" s="16">
        <f t="shared" si="2"/>
        <v>2097152.2286311449</v>
      </c>
      <c r="F26" s="3">
        <f t="shared" si="3"/>
        <v>19173962.090341769</v>
      </c>
      <c r="G26" s="3">
        <f t="shared" si="4"/>
        <v>38347924.180683538</v>
      </c>
    </row>
    <row r="27" spans="1:7" x14ac:dyDescent="0.2">
      <c r="A27" s="19">
        <v>9</v>
      </c>
      <c r="B27" s="16">
        <f t="shared" si="5"/>
        <v>16777216</v>
      </c>
      <c r="C27" s="1">
        <f>B27*$O$2</f>
        <v>134217728</v>
      </c>
      <c r="D27" s="3">
        <f>SUM($C$19:C27)</f>
        <v>153391688</v>
      </c>
      <c r="E27" s="16">
        <f t="shared" si="2"/>
        <v>16777216.229920391</v>
      </c>
      <c r="F27" s="3">
        <f t="shared" si="3"/>
        <v>153391690.10212928</v>
      </c>
      <c r="G27" s="3">
        <f t="shared" si="4"/>
        <v>306783380.20425856</v>
      </c>
    </row>
    <row r="28" spans="1:7" ht="17" thickBot="1" x14ac:dyDescent="0.25">
      <c r="A28" s="33">
        <v>10</v>
      </c>
      <c r="B28" s="17">
        <f t="shared" si="5"/>
        <v>134217728</v>
      </c>
      <c r="C28" s="28">
        <f>B28*$O$2</f>
        <v>1073741824</v>
      </c>
      <c r="D28" s="4">
        <f>SUM($C$19:C28)</f>
        <v>1227133512</v>
      </c>
      <c r="E28" s="17">
        <f t="shared" si="2"/>
        <v>134217728.23121688</v>
      </c>
      <c r="F28" s="4">
        <f t="shared" si="3"/>
        <v>1227133514.1139829</v>
      </c>
      <c r="G28" s="4">
        <f t="shared" si="4"/>
        <v>2454267028.2279658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8</v>
      </c>
      <c r="D31" s="9">
        <f>SUM($C$31:C31)</f>
        <v>8</v>
      </c>
      <c r="E31" s="3">
        <f t="shared" ref="E31:E40" si="6">B31/R7</f>
        <v>1.2875571165022963</v>
      </c>
      <c r="F31" s="3">
        <f t="shared" ref="F31:F40" si="7">D31/R7</f>
        <v>10.300456932018371</v>
      </c>
      <c r="G31" s="2">
        <f>F31*2</f>
        <v>20.600913864036741</v>
      </c>
    </row>
    <row r="32" spans="1:7" x14ac:dyDescent="0.2">
      <c r="A32" s="19">
        <v>2</v>
      </c>
      <c r="B32" s="16">
        <f>B31*($O$2+1)</f>
        <v>9</v>
      </c>
      <c r="C32" s="1">
        <f>B32*$O$2</f>
        <v>72</v>
      </c>
      <c r="D32" s="3">
        <f>SUM($C$31:C32)</f>
        <v>80</v>
      </c>
      <c r="E32" s="3">
        <f t="shared" si="6"/>
        <v>9.2562664543244697</v>
      </c>
      <c r="F32" s="3">
        <f t="shared" si="7"/>
        <v>82.277924038439735</v>
      </c>
      <c r="G32" s="3">
        <f t="shared" ref="G32:G40" si="8">F32*2</f>
        <v>164.55584807687947</v>
      </c>
    </row>
    <row r="33" spans="1:7" x14ac:dyDescent="0.2">
      <c r="A33" s="19">
        <v>3</v>
      </c>
      <c r="B33" s="16">
        <f>B32*($O$2+1)</f>
        <v>81</v>
      </c>
      <c r="C33" s="1">
        <f>B33*$O$2</f>
        <v>648</v>
      </c>
      <c r="D33" s="3">
        <f>SUM($C$31:C33)</f>
        <v>728</v>
      </c>
      <c r="E33" s="3">
        <f t="shared" si="6"/>
        <v>81.28239011190422</v>
      </c>
      <c r="F33" s="3">
        <f t="shared" si="7"/>
        <v>730.53802470946005</v>
      </c>
      <c r="G33" s="3">
        <f t="shared" si="8"/>
        <v>1461.0760494189201</v>
      </c>
    </row>
    <row r="34" spans="1:7" x14ac:dyDescent="0.2">
      <c r="A34" s="19">
        <v>4</v>
      </c>
      <c r="B34" s="16">
        <f>B33*($O$2+1)</f>
        <v>729</v>
      </c>
      <c r="C34" s="1">
        <f>B34*$O$2</f>
        <v>5832</v>
      </c>
      <c r="D34" s="3">
        <f>SUM($C$31:C34)</f>
        <v>6560</v>
      </c>
      <c r="E34" s="3">
        <f t="shared" si="6"/>
        <v>729.31843996328189</v>
      </c>
      <c r="F34" s="3">
        <f t="shared" si="7"/>
        <v>6562.8655228520292</v>
      </c>
      <c r="G34" s="3">
        <f t="shared" si="8"/>
        <v>13125.731045704058</v>
      </c>
    </row>
    <row r="35" spans="1:7" x14ac:dyDescent="0.2">
      <c r="A35" s="19">
        <v>5</v>
      </c>
      <c r="B35" s="16">
        <f>B34*($O$2+1)</f>
        <v>6561</v>
      </c>
      <c r="C35" s="1">
        <f>B35*$O$2</f>
        <v>52488</v>
      </c>
      <c r="D35" s="3">
        <f>SUM($C$31:C35)</f>
        <v>59048</v>
      </c>
      <c r="E35" s="3">
        <f t="shared" si="6"/>
        <v>6561.3601177273276</v>
      </c>
      <c r="F35" s="3">
        <f t="shared" si="7"/>
        <v>59051.241004658317</v>
      </c>
      <c r="G35" s="3">
        <f t="shared" si="8"/>
        <v>118102.48200931663</v>
      </c>
    </row>
    <row r="36" spans="1:7" x14ac:dyDescent="0.2">
      <c r="A36" s="19">
        <v>6</v>
      </c>
      <c r="B36" s="16">
        <f>B35*($O$2+1)</f>
        <v>59049</v>
      </c>
      <c r="C36" s="1">
        <f>B36*$O$2</f>
        <v>472392</v>
      </c>
      <c r="D36" s="3">
        <f>SUM($C$31:C36)</f>
        <v>531440</v>
      </c>
      <c r="E36" s="3">
        <f t="shared" si="6"/>
        <v>59049.407396079259</v>
      </c>
      <c r="F36" s="3">
        <f t="shared" si="7"/>
        <v>531443.66655781411</v>
      </c>
      <c r="G36" s="3">
        <f t="shared" si="8"/>
        <v>1062887.3331156282</v>
      </c>
    </row>
    <row r="37" spans="1:7" x14ac:dyDescent="0.2">
      <c r="A37" s="19">
        <v>7</v>
      </c>
      <c r="B37" s="16">
        <f>B36*($O$2+1)</f>
        <v>531441</v>
      </c>
      <c r="C37" s="1">
        <f>B37*$O$2</f>
        <v>4251528</v>
      </c>
      <c r="D37" s="3">
        <f>SUM($C$31:C37)</f>
        <v>4782968</v>
      </c>
      <c r="E37" s="3">
        <f t="shared" si="6"/>
        <v>531441.460902135</v>
      </c>
      <c r="F37" s="3">
        <f t="shared" si="7"/>
        <v>4782972.1481183469</v>
      </c>
      <c r="G37" s="3">
        <f t="shared" si="8"/>
        <v>9565944.2962366939</v>
      </c>
    </row>
    <row r="38" spans="1:7" x14ac:dyDescent="0.2">
      <c r="A38" s="19">
        <v>8</v>
      </c>
      <c r="B38" s="16">
        <f>B37*($O$2+1)</f>
        <v>4782969</v>
      </c>
      <c r="C38" s="1">
        <f>B38*$O$2</f>
        <v>38263752</v>
      </c>
      <c r="D38" s="3">
        <f>SUM($C$31:C38)</f>
        <v>43046720</v>
      </c>
      <c r="E38" s="3">
        <f t="shared" si="6"/>
        <v>4782969.521438445</v>
      </c>
      <c r="F38" s="3">
        <f t="shared" si="7"/>
        <v>43046724.69294589</v>
      </c>
      <c r="G38" s="3">
        <f t="shared" si="8"/>
        <v>86093449.38589178</v>
      </c>
    </row>
    <row r="39" spans="1:7" x14ac:dyDescent="0.2">
      <c r="A39" s="19">
        <v>9</v>
      </c>
      <c r="B39" s="16">
        <f>B38*($O$2+1)</f>
        <v>43046721</v>
      </c>
      <c r="C39" s="1">
        <f>B39*$O$2</f>
        <v>344373768</v>
      </c>
      <c r="D39" s="3">
        <f>SUM($C$31:C39)</f>
        <v>387420488</v>
      </c>
      <c r="E39" s="3">
        <f t="shared" si="6"/>
        <v>43046721.589926183</v>
      </c>
      <c r="F39" s="3">
        <f t="shared" si="7"/>
        <v>387420493.30933565</v>
      </c>
      <c r="G39" s="3">
        <f t="shared" si="8"/>
        <v>774840986.6186713</v>
      </c>
    </row>
    <row r="40" spans="1:7" ht="17" thickBot="1" x14ac:dyDescent="0.25">
      <c r="A40" s="33">
        <v>10</v>
      </c>
      <c r="B40" s="17">
        <f>B39*($O$2+1)</f>
        <v>387420489</v>
      </c>
      <c r="C40" s="28">
        <f>B40*$O$2</f>
        <v>3099363912</v>
      </c>
      <c r="D40" s="4">
        <f>SUM($C$31:C40)</f>
        <v>3486784400</v>
      </c>
      <c r="E40" s="3">
        <f t="shared" si="6"/>
        <v>387420489.66740924</v>
      </c>
      <c r="F40" s="3">
        <f t="shared" si="7"/>
        <v>3486784406.0066833</v>
      </c>
      <c r="G40" s="4">
        <f t="shared" si="8"/>
        <v>6973568812.0133667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8</v>
      </c>
      <c r="D43" s="9">
        <f>SUM(C43:C43)</f>
        <v>8</v>
      </c>
      <c r="E43" s="26">
        <f t="shared" ref="E43:E52" si="9">B43/R7</f>
        <v>1.2875571165022963</v>
      </c>
      <c r="F43" s="9">
        <f t="shared" ref="F43:F52" si="10">D43/R7</f>
        <v>10.300456932018371</v>
      </c>
      <c r="G43" s="2">
        <f>F43*2</f>
        <v>20.600913864036741</v>
      </c>
    </row>
    <row r="44" spans="1:7" x14ac:dyDescent="0.2">
      <c r="A44" s="19">
        <v>2</v>
      </c>
      <c r="B44" s="16">
        <f>B43*$O$2*2</f>
        <v>16</v>
      </c>
      <c r="C44" s="1">
        <f>B44*$O$2</f>
        <v>128</v>
      </c>
      <c r="D44" s="3">
        <f>SUM($C$43:C44)</f>
        <v>136</v>
      </c>
      <c r="E44" s="16">
        <f t="shared" si="9"/>
        <v>16.455584807687949</v>
      </c>
      <c r="F44" s="3">
        <f t="shared" si="10"/>
        <v>139.87247086534754</v>
      </c>
      <c r="G44" s="3">
        <f t="shared" ref="G44:G52" si="11">F44*2</f>
        <v>279.74494173069507</v>
      </c>
    </row>
    <row r="45" spans="1:7" x14ac:dyDescent="0.2">
      <c r="A45" s="19">
        <v>3</v>
      </c>
      <c r="B45" s="16">
        <f>B44*$O$2*2</f>
        <v>256</v>
      </c>
      <c r="C45" s="1">
        <f>B45*$O$2</f>
        <v>2048</v>
      </c>
      <c r="D45" s="3">
        <f>SUM($C$43:C45)</f>
        <v>2184</v>
      </c>
      <c r="E45" s="16">
        <f t="shared" si="9"/>
        <v>256.89249220552443</v>
      </c>
      <c r="F45" s="3">
        <f t="shared" si="10"/>
        <v>2191.6140741283803</v>
      </c>
      <c r="G45" s="3">
        <f t="shared" si="11"/>
        <v>4383.2281482567605</v>
      </c>
    </row>
    <row r="46" spans="1:7" x14ac:dyDescent="0.2">
      <c r="A46" s="19">
        <v>4</v>
      </c>
      <c r="B46" s="16">
        <f>B45*$O$2*2</f>
        <v>4096</v>
      </c>
      <c r="C46" s="1">
        <f>B46*$O$2</f>
        <v>32768</v>
      </c>
      <c r="D46" s="3">
        <f>SUM($C$43:C46)</f>
        <v>34952</v>
      </c>
      <c r="E46" s="16">
        <f t="shared" si="9"/>
        <v>4097.7892045124863</v>
      </c>
      <c r="F46" s="3">
        <f t="shared" si="10"/>
        <v>34967.267645537213</v>
      </c>
      <c r="G46" s="3">
        <f t="shared" si="11"/>
        <v>69934.535291074426</v>
      </c>
    </row>
    <row r="47" spans="1:7" x14ac:dyDescent="0.2">
      <c r="A47" s="19">
        <v>5</v>
      </c>
      <c r="B47" s="16">
        <f>B46*$O$2*2</f>
        <v>65536</v>
      </c>
      <c r="C47" s="1">
        <f>B47*$O$2</f>
        <v>524288</v>
      </c>
      <c r="D47" s="3">
        <f>SUM($C$43:C47)</f>
        <v>559240</v>
      </c>
      <c r="E47" s="16">
        <f t="shared" si="9"/>
        <v>65539.597115588796</v>
      </c>
      <c r="F47" s="3">
        <f t="shared" si="10"/>
        <v>559270.69535708439</v>
      </c>
      <c r="G47" s="3">
        <f t="shared" si="11"/>
        <v>1118541.3907141688</v>
      </c>
    </row>
    <row r="48" spans="1:7" x14ac:dyDescent="0.2">
      <c r="A48" s="19">
        <v>6</v>
      </c>
      <c r="B48" s="16">
        <f>B47*$O$2*2</f>
        <v>1048576</v>
      </c>
      <c r="C48" s="1">
        <f>B48*$O$2</f>
        <v>8388608</v>
      </c>
      <c r="D48" s="3">
        <f>SUM($C$43:C48)</f>
        <v>8947848</v>
      </c>
      <c r="E48" s="16">
        <f t="shared" si="9"/>
        <v>1048583.2344282072</v>
      </c>
      <c r="F48" s="3">
        <f t="shared" si="10"/>
        <v>8947909.7337836884</v>
      </c>
      <c r="G48" s="3">
        <f t="shared" si="11"/>
        <v>17895819.467567377</v>
      </c>
    </row>
    <row r="49" spans="1:7" x14ac:dyDescent="0.2">
      <c r="A49" s="19">
        <v>7</v>
      </c>
      <c r="B49" s="16">
        <f>B48*$O$2*2</f>
        <v>16777216</v>
      </c>
      <c r="C49" s="1">
        <f>B49*$O$2</f>
        <v>134217728</v>
      </c>
      <c r="D49" s="3">
        <f>SUM($C$43:C49)</f>
        <v>143165576</v>
      </c>
      <c r="E49" s="16">
        <f t="shared" si="9"/>
        <v>16777230.550353985</v>
      </c>
      <c r="F49" s="3">
        <f t="shared" si="10"/>
        <v>143165700.16302022</v>
      </c>
      <c r="G49" s="3">
        <f t="shared" si="11"/>
        <v>286331400.32604045</v>
      </c>
    </row>
    <row r="50" spans="1:7" x14ac:dyDescent="0.2">
      <c r="A50" s="19">
        <v>8</v>
      </c>
      <c r="B50" s="16">
        <f>B49*$O$2*2</f>
        <v>268435456</v>
      </c>
      <c r="C50" s="1">
        <f>B50*$O$2</f>
        <v>2147483648</v>
      </c>
      <c r="D50" s="3">
        <f>SUM($C$43:C50)</f>
        <v>2290649224</v>
      </c>
      <c r="E50" s="16">
        <f t="shared" si="9"/>
        <v>268435485.26478654</v>
      </c>
      <c r="F50" s="3">
        <f t="shared" si="10"/>
        <v>2290649473.7261782</v>
      </c>
      <c r="G50" s="3">
        <f t="shared" si="11"/>
        <v>4581298947.4523563</v>
      </c>
    </row>
    <row r="51" spans="1:7" x14ac:dyDescent="0.2">
      <c r="A51" s="19">
        <v>9</v>
      </c>
      <c r="B51" s="16">
        <f>B50*$O$2*2</f>
        <v>4294967296</v>
      </c>
      <c r="C51" s="1">
        <f>B51*$O$2</f>
        <v>34359738368</v>
      </c>
      <c r="D51" s="3">
        <f>SUM($C$43:C51)</f>
        <v>36650387592</v>
      </c>
      <c r="E51" s="16">
        <f t="shared" si="9"/>
        <v>4294967354.8596201</v>
      </c>
      <c r="F51" s="3">
        <f t="shared" si="10"/>
        <v>36650388094.268761</v>
      </c>
      <c r="G51" s="3">
        <f t="shared" si="11"/>
        <v>73300776188.537521</v>
      </c>
    </row>
    <row r="52" spans="1:7" ht="17" thickBot="1" x14ac:dyDescent="0.25">
      <c r="A52" s="33">
        <v>10</v>
      </c>
      <c r="B52" s="17">
        <f>B51*$O$2*2</f>
        <v>68719476736</v>
      </c>
      <c r="C52" s="28">
        <f>B52*$O$2</f>
        <v>549755813888</v>
      </c>
      <c r="D52" s="4">
        <f>SUM($C$43:C52)</f>
        <v>586406201480</v>
      </c>
      <c r="E52" s="17">
        <f t="shared" si="9"/>
        <v>68719476854.383041</v>
      </c>
      <c r="F52" s="4">
        <f t="shared" si="10"/>
        <v>586406202490.2019</v>
      </c>
      <c r="G52" s="4">
        <f t="shared" si="11"/>
        <v>1172812404980.4038</v>
      </c>
    </row>
  </sheetData>
  <conditionalFormatting sqref="R7:R16">
    <cfRule type="cellIs" dxfId="1007" priority="69" operator="lessThanOrEqual">
      <formula>0</formula>
    </cfRule>
    <cfRule type="cellIs" dxfId="1006" priority="70" operator="greaterThan">
      <formula>0</formula>
    </cfRule>
  </conditionalFormatting>
  <conditionalFormatting sqref="F31:F40">
    <cfRule type="cellIs" dxfId="1005" priority="39" stopIfTrue="1" operator="lessThan">
      <formula>0</formula>
    </cfRule>
    <cfRule type="cellIs" dxfId="1004" priority="40" operator="equal">
      <formula>MIN($F$31:$F$40)</formula>
    </cfRule>
  </conditionalFormatting>
  <conditionalFormatting sqref="E31:E40">
    <cfRule type="cellIs" dxfId="1003" priority="37" stopIfTrue="1" operator="lessThan">
      <formula>0</formula>
    </cfRule>
    <cfRule type="cellIs" dxfId="1002" priority="38" operator="equal">
      <formula>MIN($E$31:$E$40)</formula>
    </cfRule>
  </conditionalFormatting>
  <conditionalFormatting sqref="F19:F28">
    <cfRule type="cellIs" dxfId="1001" priority="35" stopIfTrue="1" operator="lessThan">
      <formula>0</formula>
    </cfRule>
    <cfRule type="cellIs" dxfId="1000" priority="36" operator="equal">
      <formula>MIN($F$19:$F$28)</formula>
    </cfRule>
  </conditionalFormatting>
  <conditionalFormatting sqref="E19:E28">
    <cfRule type="cellIs" dxfId="999" priority="33" stopIfTrue="1" operator="lessThan">
      <formula>0</formula>
    </cfRule>
    <cfRule type="cellIs" dxfId="998" priority="34" operator="equal">
      <formula>MIN($E$19:$E$28)</formula>
    </cfRule>
  </conditionalFormatting>
  <conditionalFormatting sqref="F43:F52">
    <cfRule type="cellIs" dxfId="997" priority="31" stopIfTrue="1" operator="lessThan">
      <formula>0</formula>
    </cfRule>
    <cfRule type="cellIs" dxfId="996" priority="32" operator="equal">
      <formula>MIN($F$43:$F$52)</formula>
    </cfRule>
  </conditionalFormatting>
  <conditionalFormatting sqref="E43:E52">
    <cfRule type="cellIs" dxfId="995" priority="29" stopIfTrue="1" operator="lessThan">
      <formula>0</formula>
    </cfRule>
    <cfRule type="cellIs" dxfId="994" priority="30" operator="equal">
      <formula>MIN($E$43:$E$52)</formula>
    </cfRule>
  </conditionalFormatting>
  <conditionalFormatting sqref="G19:G28">
    <cfRule type="cellIs" dxfId="993" priority="11" stopIfTrue="1" operator="lessThanOrEqual">
      <formula>0</formula>
    </cfRule>
    <cfRule type="cellIs" dxfId="992" priority="12" operator="equal">
      <formula>MIN($G$19:$G$28)</formula>
    </cfRule>
  </conditionalFormatting>
  <conditionalFormatting sqref="G31:G40">
    <cfRule type="cellIs" dxfId="991" priority="9" stopIfTrue="1" operator="lessThanOrEqual">
      <formula>0</formula>
    </cfRule>
    <cfRule type="cellIs" dxfId="990" priority="10" operator="equal">
      <formula>MIN($G$19:$G$28)</formula>
    </cfRule>
  </conditionalFormatting>
  <conditionalFormatting sqref="G43:G52">
    <cfRule type="cellIs" dxfId="989" priority="7" stopIfTrue="1" operator="lessThanOrEqual">
      <formula>0</formula>
    </cfRule>
    <cfRule type="cellIs" dxfId="988" priority="8" operator="equal">
      <formula>MIN($G$19:$G$28)</formula>
    </cfRule>
  </conditionalFormatting>
  <conditionalFormatting sqref="S7:T16">
    <cfRule type="cellIs" dxfId="987" priority="3" operator="lessThanOrEqual">
      <formula>0</formula>
    </cfRule>
    <cfRule type="cellIs" dxfId="986" priority="4" operator="greaterThan">
      <formula>0</formula>
    </cfRule>
  </conditionalFormatting>
  <conditionalFormatting sqref="U7:U16">
    <cfRule type="cellIs" dxfId="985" priority="1" operator="lessThanOrEqual">
      <formula>0</formula>
    </cfRule>
    <cfRule type="cellIs" dxfId="98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3" max="13" width="9.1640625" bestFit="1" customWidth="1"/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1.0000000000000002</v>
      </c>
    </row>
    <row r="2" spans="1:23" x14ac:dyDescent="0.2">
      <c r="A2" t="s">
        <v>4</v>
      </c>
      <c r="B2" s="34" t="s">
        <v>12</v>
      </c>
      <c r="C2" s="40">
        <f>'P Analysis'!B16</f>
        <v>0.89943632361495951</v>
      </c>
      <c r="D2" s="34" t="s">
        <v>13</v>
      </c>
      <c r="E2" s="40">
        <f>'P Analysis'!L16</f>
        <v>0.1005636763850408</v>
      </c>
      <c r="F2" s="34" t="s">
        <v>17</v>
      </c>
      <c r="G2" s="40">
        <f>'P Analysis'!V16</f>
        <v>1.0000000000000018</v>
      </c>
      <c r="H2" t="s">
        <v>20</v>
      </c>
      <c r="I2" s="48">
        <f>'P Analysis'!W16</f>
        <v>-9</v>
      </c>
      <c r="J2" t="s">
        <v>6</v>
      </c>
      <c r="K2" s="48">
        <f>C2*G2-E2*I2</f>
        <v>1.8045094110803284</v>
      </c>
      <c r="L2" t="s">
        <v>5</v>
      </c>
      <c r="M2" s="48">
        <v>1</v>
      </c>
      <c r="N2" t="s">
        <v>47</v>
      </c>
      <c r="O2" s="48">
        <v>9</v>
      </c>
    </row>
    <row r="4" spans="1:23" x14ac:dyDescent="0.2">
      <c r="A4" t="s">
        <v>10</v>
      </c>
      <c r="B4">
        <f>$C$2</f>
        <v>0.89943632361495951</v>
      </c>
      <c r="C4" t="s">
        <v>11</v>
      </c>
      <c r="D4">
        <f>$E$2</f>
        <v>0.1005636763850408</v>
      </c>
      <c r="E4" t="s">
        <v>5</v>
      </c>
      <c r="F4">
        <f>$G$2</f>
        <v>1.0000000000000018</v>
      </c>
      <c r="G4" t="s">
        <v>72</v>
      </c>
      <c r="H4">
        <f>$I$2</f>
        <v>-9</v>
      </c>
      <c r="I4" t="s">
        <v>6</v>
      </c>
      <c r="J4">
        <f>$K$2</f>
        <v>1.8045094110803284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0.89943632361495951</v>
      </c>
      <c r="C7" s="18">
        <v>1</v>
      </c>
      <c r="D7" s="37">
        <f>C7*D4</f>
        <v>0.1005636763850408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1.0000000000000002</v>
      </c>
      <c r="R7" s="26">
        <f>B7-D7</f>
        <v>0.79887264722991869</v>
      </c>
      <c r="S7" s="26">
        <f>SUM(C7)*$B$4*$F$4</f>
        <v>0.89943632361496106</v>
      </c>
      <c r="T7" s="9">
        <f>SUM(C7)*$D$4*$H$4</f>
        <v>-0.90507308746536719</v>
      </c>
      <c r="U7" s="91">
        <f>S7+T7</f>
        <v>-5.6367638504061235E-3</v>
      </c>
      <c r="V7" s="68">
        <f>(U7-W7*D7)/B7</f>
        <v>0.1055404479920382</v>
      </c>
      <c r="W7" s="18">
        <f>-COUNT(D7:M7)</f>
        <v>-1</v>
      </c>
    </row>
    <row r="8" spans="1:23" x14ac:dyDescent="0.2">
      <c r="A8" s="20">
        <v>2</v>
      </c>
      <c r="B8" s="19">
        <f>C8*B4</f>
        <v>0.98888124903606378</v>
      </c>
      <c r="C8" s="19">
        <f>1/(1-B4*D4)</f>
        <v>1.0994455339112976</v>
      </c>
      <c r="D8" s="32">
        <f>C8*D4</f>
        <v>0.11056428487523413</v>
      </c>
      <c r="E8" s="1">
        <f>D8*D4</f>
        <v>1.1118750963936505E-2</v>
      </c>
      <c r="F8" s="1"/>
      <c r="G8" s="1"/>
      <c r="H8" s="1"/>
      <c r="I8" s="1"/>
      <c r="J8" s="1"/>
      <c r="K8" s="1"/>
      <c r="L8" s="1"/>
      <c r="M8" s="3"/>
      <c r="N8">
        <f>B8+E8</f>
        <v>1.0000000000000002</v>
      </c>
      <c r="R8" s="16">
        <f>B8-E8</f>
        <v>0.97776249807212723</v>
      </c>
      <c r="S8" s="16">
        <f>SUM(C8:D8)*$B$4*$F$4</f>
        <v>1.0883267829473635</v>
      </c>
      <c r="T8" s="3">
        <f>SUM(C8:D8)*$D$4*$H$4</f>
        <v>-1.0951473225525359</v>
      </c>
      <c r="U8" s="92">
        <f>S8+T8+U7</f>
        <v>-1.2457303455578494E-2</v>
      </c>
      <c r="V8" s="68">
        <f>(U8-W8*E8)/B8</f>
        <v>9.8901647511549073E-3</v>
      </c>
      <c r="W8" s="19">
        <f>-COUNT(D8:M8)</f>
        <v>-2</v>
      </c>
    </row>
    <row r="9" spans="1:23" x14ac:dyDescent="0.2">
      <c r="A9" s="20">
        <v>3</v>
      </c>
      <c r="B9" s="19">
        <f>C9*B4</f>
        <v>0.99875838440000286</v>
      </c>
      <c r="C9" s="19">
        <f>1/(1-D4*B4/(1-D4*B4))</f>
        <v>1.1104270065343305</v>
      </c>
      <c r="D9" s="32">
        <f>C9*D4*C8</f>
        <v>0.12277356788361518</v>
      </c>
      <c r="E9" s="1">
        <f>D9*(D4)</f>
        <v>1.2346561349284715E-2</v>
      </c>
      <c r="F9" s="1">
        <f>E9*D4</f>
        <v>1.2416155999975206E-3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0.99751676880000539</v>
      </c>
      <c r="S9" s="16">
        <f>SUM(C9:E9)*$B$4*$F$4</f>
        <v>1.1202903366836228</v>
      </c>
      <c r="T9" s="3">
        <f>SUM(C9:E9)*$D$4*$H$4</f>
        <v>-1.1273111917524921</v>
      </c>
      <c r="U9" s="92">
        <f t="shared" ref="U9:U15" si="0">S9+T9+U8</f>
        <v>-1.9478158524447786E-2</v>
      </c>
      <c r="V9" s="68">
        <f>(U9-W9*F9)/B9</f>
        <v>-1.5772895597686437E-2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0.99986119740216872</v>
      </c>
      <c r="C10" s="19">
        <f>1/(1-D4*B4/(1-D4*B4/(1-D4*B4)))</f>
        <v>1.1116531222394797</v>
      </c>
      <c r="D10" s="32">
        <f>C10*D4*C9</f>
        <v>0.12413677245180638</v>
      </c>
      <c r="E10" s="1">
        <f>D10*D4*C8</f>
        <v>1.3725093472853635E-2</v>
      </c>
      <c r="F10" s="1">
        <f>E10*D4</f>
        <v>1.3802458583584887E-3</v>
      </c>
      <c r="G10" s="1">
        <f>F10*D4</f>
        <v>1.3880259783175591E-4</v>
      </c>
      <c r="H10" s="1"/>
      <c r="I10" s="1"/>
      <c r="J10" s="1"/>
      <c r="K10" s="1"/>
      <c r="L10" s="1"/>
      <c r="M10" s="3"/>
      <c r="N10">
        <f>B10+G10</f>
        <v>1.0000000000000004</v>
      </c>
      <c r="R10" s="16">
        <f>B10-G10</f>
        <v>0.999722394804337</v>
      </c>
      <c r="S10" s="16">
        <f>SUM(C10:F10)*$B$4*$F$4</f>
        <v>1.1251006105166721</v>
      </c>
      <c r="T10" s="3">
        <f>SUM(C10:F10)*$D$4*$H$4</f>
        <v>-1.1321516115524553</v>
      </c>
      <c r="U10" s="92">
        <f t="shared" si="0"/>
        <v>-2.6529159560230942E-2</v>
      </c>
      <c r="V10" s="68">
        <f>(U10-W10*G10)/B10</f>
        <v>-2.5977554921012259E-2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0.99998448107715665</v>
      </c>
      <c r="C11" s="19">
        <f>1/(1-D4*B4/(1-D4*B4/(1-D4*B4/(1-D4*B4))))</f>
        <v>1.111790189947055</v>
      </c>
      <c r="D11" s="32">
        <f>C11*D4*C10</f>
        <v>0.12428916534942115</v>
      </c>
      <c r="E11" s="1">
        <f>D11*D4*C9</f>
        <v>1.3879199840795522E-2</v>
      </c>
      <c r="F11" s="1">
        <f>E11*D4*C8</f>
        <v>1.5345438050380202E-3</v>
      </c>
      <c r="G11" s="1">
        <f>F11*D4</f>
        <v>1.543193666085126E-4</v>
      </c>
      <c r="H11" s="1">
        <f>G11*D4</f>
        <v>1.5518922843562933E-5</v>
      </c>
      <c r="I11" s="1"/>
      <c r="J11" s="1"/>
      <c r="K11" s="1"/>
      <c r="L11" s="1"/>
      <c r="M11" s="3"/>
      <c r="N11">
        <f>B11+H11</f>
        <v>1.0000000000000002</v>
      </c>
      <c r="R11" s="16">
        <f>B11-H11</f>
        <v>0.99996896215431308</v>
      </c>
      <c r="S11" s="16">
        <f>SUM(C11:G11)*$B$4*$F$4</f>
        <v>1.1257771523859306</v>
      </c>
      <c r="T11" s="3">
        <f>SUM(C11:G11)*$D$4*$H$4</f>
        <v>-1.1328323933069084</v>
      </c>
      <c r="U11" s="92">
        <f t="shared" si="0"/>
        <v>-3.3584400481208809E-2</v>
      </c>
      <c r="V11" s="68">
        <f>(U11-W11*H11)/B11</f>
        <v>-3.3507325864595774E-2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0.99999826487191423</v>
      </c>
      <c r="C12" s="19">
        <f>1/(1-D4*B4/(1-D4*B4/(1-D4*B4/(1-D4*B4/(1-D4*B4)))))</f>
        <v>1.1118055148726731</v>
      </c>
      <c r="D12" s="32">
        <f>C12*D4*C11</f>
        <v>0.12430620371580189</v>
      </c>
      <c r="E12" s="1">
        <f>D12*D4*C10</f>
        <v>1.3896429782608424E-2</v>
      </c>
      <c r="F12" s="1">
        <f>E12*D4*C9</f>
        <v>1.5517951664103218E-3</v>
      </c>
      <c r="G12" s="1">
        <f>F12*D4*C8</f>
        <v>1.7157312284700216E-4</v>
      </c>
      <c r="H12" s="1">
        <f>G12*D4</f>
        <v>1.7254024002356774E-5</v>
      </c>
      <c r="I12" s="1">
        <f>H12*D4</f>
        <v>1.735128086112733E-6</v>
      </c>
      <c r="J12" s="1"/>
      <c r="K12" s="1"/>
      <c r="L12" s="1"/>
      <c r="M12" s="3"/>
      <c r="N12">
        <f>B12+I12</f>
        <v>1.0000000000000004</v>
      </c>
      <c r="R12" s="16">
        <f>B12-I12</f>
        <v>0.99999652974382813</v>
      </c>
      <c r="S12" s="16">
        <f>SUM(C12:H12)*$B$4*$F$4</f>
        <v>1.1258683123938729</v>
      </c>
      <c r="T12" s="3">
        <f>SUM(C12:H12)*$D$4*$H$4</f>
        <v>-1.1329241246142565</v>
      </c>
      <c r="U12" s="92">
        <f t="shared" si="0"/>
        <v>-4.064021270159246E-2</v>
      </c>
      <c r="V12" s="68">
        <f>(U12-W12*I12)/B12</f>
        <v>-4.0629872431108563E-2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0.99999980599980176</v>
      </c>
      <c r="C13" s="19">
        <f>1/(1-D4*B4/(1-D4*B4/(1-D4*B4/(1-D4*B4/(1-D4*B4/(1-D4*B4))))))</f>
        <v>1.1118072283101306</v>
      </c>
      <c r="D13" s="32">
        <f>C13*D4*C12</f>
        <v>0.12430810872832189</v>
      </c>
      <c r="E13" s="1">
        <f>D13*D4*C11</f>
        <v>1.389835621464647E-2</v>
      </c>
      <c r="F13" s="1">
        <f>E13*D4*C10</f>
        <v>1.5537239933099355E-3</v>
      </c>
      <c r="G13" s="1">
        <f>F13*D4*C9</f>
        <v>1.7350221750996636E-4</v>
      </c>
      <c r="H13" s="1">
        <f>G13*D4*C8</f>
        <v>1.9183148603256757E-5</v>
      </c>
      <c r="I13" s="1">
        <f>H13*D4</f>
        <v>1.9291279481840599E-6</v>
      </c>
      <c r="J13" s="1">
        <f>I13*D4</f>
        <v>1.9400019868651954E-7</v>
      </c>
      <c r="K13" s="1"/>
      <c r="L13" s="1"/>
      <c r="M13" s="3"/>
      <c r="N13">
        <f>B13+J13</f>
        <v>1.0000000000000004</v>
      </c>
      <c r="R13" s="16">
        <f>B13-J13</f>
        <v>0.99999961199960308</v>
      </c>
      <c r="S13" s="16">
        <f>SUM(C13:I13)*$B$4*$F$4</f>
        <v>1.1258802398694427</v>
      </c>
      <c r="T13" s="3">
        <f>SUM(C13:I13)*$D$4*$H$4</f>
        <v>-1.1329361268392684</v>
      </c>
      <c r="U13" s="92">
        <f t="shared" si="0"/>
        <v>-4.769609967141808E-2</v>
      </c>
      <c r="V13" s="68">
        <f>(U13-W13*J13)/B13</f>
        <v>-4.7694750922818413E-2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0.99999997830933451</v>
      </c>
      <c r="C14" s="19">
        <f>1/(1-D4*B4/(1-D4*B4/(1-D4*B4/(1-D4*B4/(1-D4*B4/(1-D4*B4/(1-D4*B4)))))))</f>
        <v>1.1118074198851517</v>
      </c>
      <c r="D14" s="32">
        <f>C14*D4*C13</f>
        <v>0.12430832172285659</v>
      </c>
      <c r="E14" s="1">
        <f>D14*D4*C12</f>
        <v>1.3898571604042228E-2</v>
      </c>
      <c r="F14" s="1">
        <f>E14*D4*C11</f>
        <v>1.553939650468986E-3</v>
      </c>
      <c r="G14" s="1">
        <f>F14*D4*C10</f>
        <v>1.7371790460694655E-4</v>
      </c>
      <c r="H14" s="1">
        <f>G14*D4*C9</f>
        <v>1.9398839047520352E-5</v>
      </c>
      <c r="I14" s="1">
        <f>H14*D4*C8</f>
        <v>2.1448187666988558E-6</v>
      </c>
      <c r="J14" s="1">
        <f>I14*D4</f>
        <v>2.1569086035886607E-7</v>
      </c>
      <c r="K14" s="1">
        <f>J14*D4</f>
        <v>2.1690665880340031E-8</v>
      </c>
      <c r="L14" s="1"/>
      <c r="M14" s="3"/>
      <c r="N14">
        <f>B14+K14</f>
        <v>1.0000000000000004</v>
      </c>
      <c r="R14" s="16">
        <f>B14-K14</f>
        <v>0.99999995661866858</v>
      </c>
      <c r="S14" s="16">
        <f>SUM(C14:J14)*$B$4*$F$4</f>
        <v>1.1258817674499064</v>
      </c>
      <c r="T14" s="3">
        <f>SUM(C14:J14)*$D$4*$H$4</f>
        <v>-1.1329376639930724</v>
      </c>
      <c r="U14" s="92">
        <f t="shared" si="0"/>
        <v>-5.4751996214584042E-2</v>
      </c>
      <c r="V14" s="68">
        <f>(U14-W14*K14)/B14</f>
        <v>-5.4751823876860492E-2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0.99999999757482239</v>
      </c>
      <c r="C15" s="19">
        <f>1/(1-D4*B4/(1-D4*B4/(1-D4*B4/(1-D4*B4/(1-D4*B4/(1-D4*B4/(1-D4*B4/(1-D4*B4))))))))</f>
        <v>1.1118074413046646</v>
      </c>
      <c r="D15" s="32">
        <f>C15*D4*C14</f>
        <v>0.12430834553723051</v>
      </c>
      <c r="E15" s="1">
        <f>D15*D4*C13</f>
        <v>1.3898595686179451E-2</v>
      </c>
      <c r="F15" s="1">
        <f>E15*D4*C12</f>
        <v>1.5539637625441387E-3</v>
      </c>
      <c r="G15" s="1">
        <f>F15*D4*C11</f>
        <v>1.7374202002938232E-4</v>
      </c>
      <c r="H15" s="1">
        <f>G15*D4*C10</f>
        <v>1.9422954844207328E-5</v>
      </c>
      <c r="I15" s="1">
        <f>H15*D4*C9</f>
        <v>2.1689346052299035E-6</v>
      </c>
      <c r="J15" s="1">
        <f>I15*D4*C8</f>
        <v>2.3980670356839254E-7</v>
      </c>
      <c r="K15" s="1">
        <f>J15*D4</f>
        <v>2.4115843732615236E-8</v>
      </c>
      <c r="L15" s="1">
        <f>K15*D4</f>
        <v>2.4251779048789328E-9</v>
      </c>
      <c r="M15" s="3"/>
      <c r="N15">
        <f>B15+L15</f>
        <v>1.0000000000000002</v>
      </c>
      <c r="R15" s="16">
        <f>B15-L15</f>
        <v>0.99999999514964444</v>
      </c>
      <c r="S15" s="16">
        <f>SUM(C15:K15)*$B$4*$F$4</f>
        <v>1.1258819599354353</v>
      </c>
      <c r="T15" s="3">
        <f>SUM(C15:K15)*$D$4*$H$4</f>
        <v>-1.1329378576849074</v>
      </c>
      <c r="U15" s="92">
        <f t="shared" si="0"/>
        <v>-6.1807893964056171E-2</v>
      </c>
      <c r="V15" s="68">
        <f>(U15-W15*L15)/B15</f>
        <v>-6.1807872287350095E-2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0.99999999972884734</v>
      </c>
      <c r="C16" s="33">
        <f>1/(1-D4*B4/(1-D4*B4/(1-D4*B4/(1-D4*B4/(1-D4*B4/(1-D4*B4/(1-D4*B4/(1-D4*B4/(1-D4*B4)))))))))</f>
        <v>1.1118074436995256</v>
      </c>
      <c r="D16" s="38">
        <f>C16*D4*C15</f>
        <v>0.12430834819985477</v>
      </c>
      <c r="E16" s="28">
        <f>D16*D4*C14</f>
        <v>1.3898598378741649E-2</v>
      </c>
      <c r="F16" s="28">
        <f>E16*D4*C13</f>
        <v>1.5539664584536235E-3</v>
      </c>
      <c r="G16" s="28">
        <f>F16*D4*C12</f>
        <v>1.7374471631311861E-4</v>
      </c>
      <c r="H16" s="28">
        <f>G16*D4*C11</f>
        <v>1.9425651169787678E-5</v>
      </c>
      <c r="I16" s="28">
        <f>H16*D4*C10</f>
        <v>2.171630935488731E-6</v>
      </c>
      <c r="J16" s="28">
        <f>I16*D4*C9</f>
        <v>2.4250303435030826E-7</v>
      </c>
      <c r="K16" s="28">
        <f>J16*D4*C8</f>
        <v>2.6812174573016172E-8</v>
      </c>
      <c r="L16" s="28">
        <f>K16*D4</f>
        <v>2.6963308469400176E-9</v>
      </c>
      <c r="M16" s="4">
        <f>L16*D4</f>
        <v>2.7115294271867891E-10</v>
      </c>
      <c r="N16">
        <f>B16+M16</f>
        <v>1.0000000000000002</v>
      </c>
      <c r="R16" s="17">
        <f>B16-M16</f>
        <v>0.99999999945769436</v>
      </c>
      <c r="S16" s="17">
        <f>SUM(C16:L16)*$B$4*$F$4</f>
        <v>1.1258819838819281</v>
      </c>
      <c r="T16" s="4">
        <f>SUM(C16:L16)*$D$4*$H$4</f>
        <v>-1.132937881781473</v>
      </c>
      <c r="U16" s="93">
        <f>S16+T16+U15</f>
        <v>-6.8863791863601143E-2</v>
      </c>
      <c r="V16" s="69">
        <f>(U16-W16*M16)/B16</f>
        <v>-6.8863789170744316E-2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9</v>
      </c>
      <c r="D19" s="9">
        <f>SUM($C$19:C19)</f>
        <v>9</v>
      </c>
      <c r="E19" s="26">
        <f t="shared" ref="E19:E28" si="2">B19/R7</f>
        <v>1.2517639744801476</v>
      </c>
      <c r="F19" s="9">
        <f t="shared" ref="F19:F28" si="3">D19/R7</f>
        <v>11.26587577032133</v>
      </c>
      <c r="G19" s="2">
        <f>F19*2</f>
        <v>22.531751540642659</v>
      </c>
    </row>
    <row r="20" spans="1:7" x14ac:dyDescent="0.2">
      <c r="A20" s="19">
        <v>2</v>
      </c>
      <c r="B20" s="16">
        <f>C19</f>
        <v>9</v>
      </c>
      <c r="C20" s="1">
        <f>B20*$O$2</f>
        <v>81</v>
      </c>
      <c r="D20" s="3">
        <f>SUM($C$19:C20)</f>
        <v>90</v>
      </c>
      <c r="E20" s="16">
        <f t="shared" si="2"/>
        <v>9.2046892959644797</v>
      </c>
      <c r="F20" s="3">
        <f t="shared" si="3"/>
        <v>92.046892959644794</v>
      </c>
      <c r="G20" s="3">
        <f t="shared" ref="G20:G28" si="4">F20*2</f>
        <v>184.09378591928959</v>
      </c>
    </row>
    <row r="21" spans="1:7" x14ac:dyDescent="0.2">
      <c r="A21" s="19">
        <v>3</v>
      </c>
      <c r="B21" s="16">
        <f t="shared" ref="B21:B28" si="5">C20</f>
        <v>81</v>
      </c>
      <c r="C21" s="1">
        <f>B21*$O$2</f>
        <v>729</v>
      </c>
      <c r="D21" s="3">
        <f>SUM($C$19:C21)</f>
        <v>819</v>
      </c>
      <c r="E21" s="16">
        <f t="shared" si="2"/>
        <v>81.201642452027684</v>
      </c>
      <c r="F21" s="3">
        <f t="shared" si="3"/>
        <v>821.03882923716878</v>
      </c>
      <c r="G21" s="3">
        <f t="shared" si="4"/>
        <v>1642.0776584743376</v>
      </c>
    </row>
    <row r="22" spans="1:7" x14ac:dyDescent="0.2">
      <c r="A22" s="19">
        <v>4</v>
      </c>
      <c r="B22" s="16">
        <f t="shared" si="5"/>
        <v>729</v>
      </c>
      <c r="C22" s="1">
        <f>B22*$O$2</f>
        <v>6561</v>
      </c>
      <c r="D22" s="3">
        <f>SUM($C$19:C22)</f>
        <v>7380</v>
      </c>
      <c r="E22" s="16">
        <f t="shared" si="2"/>
        <v>729.20243038336446</v>
      </c>
      <c r="F22" s="3">
        <f t="shared" si="3"/>
        <v>7382.0492952389986</v>
      </c>
      <c r="G22" s="3">
        <f t="shared" si="4"/>
        <v>14764.098590477997</v>
      </c>
    </row>
    <row r="23" spans="1:7" x14ac:dyDescent="0.2">
      <c r="A23" s="19">
        <v>5</v>
      </c>
      <c r="B23" s="16">
        <f t="shared" si="5"/>
        <v>6561</v>
      </c>
      <c r="C23" s="1">
        <f>B23*$O$2</f>
        <v>59049</v>
      </c>
      <c r="D23" s="3">
        <f>SUM($C$19:C23)</f>
        <v>66429</v>
      </c>
      <c r="E23" s="16">
        <f t="shared" si="2"/>
        <v>6561.2036456262731</v>
      </c>
      <c r="F23" s="3">
        <f t="shared" si="3"/>
        <v>66431.061877047352</v>
      </c>
      <c r="G23" s="3">
        <f t="shared" si="4"/>
        <v>132862.1237540947</v>
      </c>
    </row>
    <row r="24" spans="1:7" x14ac:dyDescent="0.2">
      <c r="A24" s="19">
        <v>6</v>
      </c>
      <c r="B24" s="16">
        <f t="shared" si="5"/>
        <v>59049</v>
      </c>
      <c r="C24" s="1">
        <f>B24*$O$2</f>
        <v>531441</v>
      </c>
      <c r="D24" s="3">
        <f>SUM($C$19:C24)</f>
        <v>597870</v>
      </c>
      <c r="E24" s="16">
        <f t="shared" si="2"/>
        <v>59049.204915867806</v>
      </c>
      <c r="F24" s="3">
        <f t="shared" si="3"/>
        <v>597872.07476925745</v>
      </c>
      <c r="G24" s="3">
        <f t="shared" si="4"/>
        <v>1195744.1495385149</v>
      </c>
    </row>
    <row r="25" spans="1:7" x14ac:dyDescent="0.2">
      <c r="A25" s="19">
        <v>7</v>
      </c>
      <c r="B25" s="16">
        <f t="shared" si="5"/>
        <v>531441</v>
      </c>
      <c r="C25" s="1">
        <f>B25*$O$2</f>
        <v>4782969</v>
      </c>
      <c r="D25" s="3">
        <f>SUM($C$19:C25)</f>
        <v>5380839</v>
      </c>
      <c r="E25" s="16">
        <f t="shared" si="2"/>
        <v>531441.20619939896</v>
      </c>
      <c r="F25" s="3">
        <f t="shared" si="3"/>
        <v>5380841.0877684774</v>
      </c>
      <c r="G25" s="3">
        <f t="shared" si="4"/>
        <v>10761682.175536955</v>
      </c>
    </row>
    <row r="26" spans="1:7" x14ac:dyDescent="0.2">
      <c r="A26" s="19">
        <v>8</v>
      </c>
      <c r="B26" s="16">
        <f t="shared" si="5"/>
        <v>4782969</v>
      </c>
      <c r="C26" s="1">
        <f>B26*$O$2</f>
        <v>43046721</v>
      </c>
      <c r="D26" s="3">
        <f>SUM($C$19:C26)</f>
        <v>48427560</v>
      </c>
      <c r="E26" s="16">
        <f t="shared" si="2"/>
        <v>4782969.207491572</v>
      </c>
      <c r="F26" s="3">
        <f t="shared" si="3"/>
        <v>48427562.100852124</v>
      </c>
      <c r="G26" s="3">
        <f t="shared" si="4"/>
        <v>96855124.201704249</v>
      </c>
    </row>
    <row r="27" spans="1:7" x14ac:dyDescent="0.2">
      <c r="A27" s="19">
        <v>9</v>
      </c>
      <c r="B27" s="16">
        <f t="shared" si="5"/>
        <v>43046721</v>
      </c>
      <c r="C27" s="1">
        <f>B27*$O$2</f>
        <v>387420489</v>
      </c>
      <c r="D27" s="3">
        <f>SUM($C$19:C27)</f>
        <v>435848049</v>
      </c>
      <c r="E27" s="16">
        <f t="shared" si="2"/>
        <v>43046721.208791904</v>
      </c>
      <c r="F27" s="3">
        <f t="shared" si="3"/>
        <v>435848051.11401802</v>
      </c>
      <c r="G27" s="3">
        <f t="shared" si="4"/>
        <v>871696102.22803605</v>
      </c>
    </row>
    <row r="28" spans="1:7" ht="17" thickBot="1" x14ac:dyDescent="0.25">
      <c r="A28" s="33">
        <v>10</v>
      </c>
      <c r="B28" s="17">
        <f t="shared" si="5"/>
        <v>387420489</v>
      </c>
      <c r="C28" s="28">
        <f>B28*$O$2</f>
        <v>3486784401</v>
      </c>
      <c r="D28" s="4">
        <f>SUM($C$19:C28)</f>
        <v>3922632450</v>
      </c>
      <c r="E28" s="17">
        <f t="shared" si="2"/>
        <v>387420489.21010029</v>
      </c>
      <c r="F28" s="4">
        <f t="shared" si="3"/>
        <v>3922632452.1272659</v>
      </c>
      <c r="G28" s="4">
        <f t="shared" si="4"/>
        <v>7845264904.2545319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9</v>
      </c>
      <c r="D31" s="9">
        <f>SUM($C$31:C31)</f>
        <v>9</v>
      </c>
      <c r="E31" s="3">
        <f t="shared" ref="E31:E40" si="6">B31/R7</f>
        <v>1.2517639744801476</v>
      </c>
      <c r="F31" s="3">
        <f t="shared" ref="F31:F40" si="7">D31/R7</f>
        <v>11.26587577032133</v>
      </c>
      <c r="G31" s="2">
        <f>F31*2</f>
        <v>22.531751540642659</v>
      </c>
    </row>
    <row r="32" spans="1:7" x14ac:dyDescent="0.2">
      <c r="A32" s="19">
        <v>2</v>
      </c>
      <c r="B32" s="16">
        <f>B31*($O$2+1)</f>
        <v>10</v>
      </c>
      <c r="C32" s="1">
        <f>B32*$O$2</f>
        <v>90</v>
      </c>
      <c r="D32" s="3">
        <f>SUM($C$31:C32)</f>
        <v>99</v>
      </c>
      <c r="E32" s="3">
        <f t="shared" si="6"/>
        <v>10.227432551071644</v>
      </c>
      <c r="F32" s="3">
        <f t="shared" si="7"/>
        <v>101.25158225560928</v>
      </c>
      <c r="G32" s="3">
        <f t="shared" ref="G32:G40" si="8">F32*2</f>
        <v>202.50316451121856</v>
      </c>
    </row>
    <row r="33" spans="1:7" x14ac:dyDescent="0.2">
      <c r="A33" s="19">
        <v>3</v>
      </c>
      <c r="B33" s="16">
        <f>B32*($O$2+1)</f>
        <v>100</v>
      </c>
      <c r="C33" s="1">
        <f>B33*$O$2</f>
        <v>900</v>
      </c>
      <c r="D33" s="3">
        <f>SUM($C$31:C33)</f>
        <v>999</v>
      </c>
      <c r="E33" s="3">
        <f t="shared" si="6"/>
        <v>100.24894129879961</v>
      </c>
      <c r="F33" s="3">
        <f t="shared" si="7"/>
        <v>1001.4869235750081</v>
      </c>
      <c r="G33" s="3">
        <f t="shared" si="8"/>
        <v>2002.9738471500161</v>
      </c>
    </row>
    <row r="34" spans="1:7" x14ac:dyDescent="0.2">
      <c r="A34" s="19">
        <v>4</v>
      </c>
      <c r="B34" s="16">
        <f>B33*($O$2+1)</f>
        <v>1000</v>
      </c>
      <c r="C34" s="1">
        <f>B34*$O$2</f>
        <v>9000</v>
      </c>
      <c r="D34" s="3">
        <f>SUM($C$31:C34)</f>
        <v>9999</v>
      </c>
      <c r="E34" s="3">
        <f t="shared" si="6"/>
        <v>1000.2776822817071</v>
      </c>
      <c r="F34" s="3">
        <f t="shared" si="7"/>
        <v>10001.77654513479</v>
      </c>
      <c r="G34" s="3">
        <f t="shared" si="8"/>
        <v>20003.553090269579</v>
      </c>
    </row>
    <row r="35" spans="1:7" x14ac:dyDescent="0.2">
      <c r="A35" s="19">
        <v>5</v>
      </c>
      <c r="B35" s="16">
        <f>B34*($O$2+1)</f>
        <v>10000</v>
      </c>
      <c r="C35" s="1">
        <f>B35*$O$2</f>
        <v>90000</v>
      </c>
      <c r="D35" s="3">
        <f>SUM($C$31:C35)</f>
        <v>99999</v>
      </c>
      <c r="E35" s="3">
        <f t="shared" si="6"/>
        <v>10000.310388090647</v>
      </c>
      <c r="F35" s="3">
        <f t="shared" si="7"/>
        <v>100002.10384986766</v>
      </c>
      <c r="G35" s="3">
        <f t="shared" si="8"/>
        <v>200004.20769973533</v>
      </c>
    </row>
    <row r="36" spans="1:7" x14ac:dyDescent="0.2">
      <c r="A36" s="19">
        <v>6</v>
      </c>
      <c r="B36" s="16">
        <f>B35*($O$2+1)</f>
        <v>100000</v>
      </c>
      <c r="C36" s="1">
        <f>B36*$O$2</f>
        <v>900000</v>
      </c>
      <c r="D36" s="3">
        <f>SUM($C$31:C36)</f>
        <v>999999</v>
      </c>
      <c r="E36" s="3">
        <f t="shared" si="6"/>
        <v>100000.34702682146</v>
      </c>
      <c r="F36" s="3">
        <f t="shared" si="7"/>
        <v>1000002.4702647444</v>
      </c>
      <c r="G36" s="3">
        <f t="shared" si="8"/>
        <v>2000004.9405294887</v>
      </c>
    </row>
    <row r="37" spans="1:7" x14ac:dyDescent="0.2">
      <c r="A37" s="19">
        <v>7</v>
      </c>
      <c r="B37" s="16">
        <f>B36*($O$2+1)</f>
        <v>1000000</v>
      </c>
      <c r="C37" s="1">
        <f>B37*$O$2</f>
        <v>9000000</v>
      </c>
      <c r="D37" s="3">
        <f>SUM($C$31:C37)</f>
        <v>9999999</v>
      </c>
      <c r="E37" s="3">
        <f t="shared" si="6"/>
        <v>1000000.3880005474</v>
      </c>
      <c r="F37" s="3">
        <f t="shared" si="7"/>
        <v>10000002.880005086</v>
      </c>
      <c r="G37" s="3">
        <f t="shared" si="8"/>
        <v>20000005.760010172</v>
      </c>
    </row>
    <row r="38" spans="1:7" x14ac:dyDescent="0.2">
      <c r="A38" s="19">
        <v>8</v>
      </c>
      <c r="B38" s="16">
        <f>B37*($O$2+1)</f>
        <v>10000000</v>
      </c>
      <c r="C38" s="1">
        <f>B38*$O$2</f>
        <v>90000000</v>
      </c>
      <c r="D38" s="3">
        <f>SUM($C$31:C38)</f>
        <v>99999999</v>
      </c>
      <c r="E38" s="3">
        <f t="shared" si="6"/>
        <v>10000000.433813334</v>
      </c>
      <c r="F38" s="3">
        <f t="shared" si="7"/>
        <v>100000003.33813329</v>
      </c>
      <c r="G38" s="3">
        <f t="shared" si="8"/>
        <v>200000006.67626658</v>
      </c>
    </row>
    <row r="39" spans="1:7" x14ac:dyDescent="0.2">
      <c r="A39" s="19">
        <v>9</v>
      </c>
      <c r="B39" s="16">
        <f>B38*($O$2+1)</f>
        <v>100000000</v>
      </c>
      <c r="C39" s="1">
        <f>B39*$O$2</f>
        <v>900000000</v>
      </c>
      <c r="D39" s="3">
        <f>SUM($C$31:C39)</f>
        <v>999999999</v>
      </c>
      <c r="E39" s="3">
        <f t="shared" si="6"/>
        <v>100000000.48503555</v>
      </c>
      <c r="F39" s="3">
        <f t="shared" si="7"/>
        <v>1000000003.8503556</v>
      </c>
      <c r="G39" s="3">
        <f t="shared" si="8"/>
        <v>2000000007.7007113</v>
      </c>
    </row>
    <row r="40" spans="1:7" ht="17" thickBot="1" x14ac:dyDescent="0.25">
      <c r="A40" s="33">
        <v>10</v>
      </c>
      <c r="B40" s="17">
        <f>B39*($O$2+1)</f>
        <v>1000000000</v>
      </c>
      <c r="C40" s="28">
        <f>B40*$O$2</f>
        <v>9000000000</v>
      </c>
      <c r="D40" s="4">
        <f>SUM($C$31:C40)</f>
        <v>9999999999</v>
      </c>
      <c r="E40" s="3">
        <f t="shared" si="6"/>
        <v>1000000000.5423056</v>
      </c>
      <c r="F40" s="3">
        <f t="shared" si="7"/>
        <v>10000000004.423056</v>
      </c>
      <c r="G40" s="4">
        <f t="shared" si="8"/>
        <v>20000000008.846111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9</v>
      </c>
      <c r="D43" s="9">
        <f>SUM(C43:C43)</f>
        <v>9</v>
      </c>
      <c r="E43" s="26">
        <f t="shared" ref="E43:E52" si="9">B43/R7</f>
        <v>1.2517639744801476</v>
      </c>
      <c r="F43" s="9">
        <f t="shared" ref="F43:F52" si="10">D43/R7</f>
        <v>11.26587577032133</v>
      </c>
      <c r="G43" s="2">
        <f>F43*2</f>
        <v>22.531751540642659</v>
      </c>
    </row>
    <row r="44" spans="1:7" x14ac:dyDescent="0.2">
      <c r="A44" s="19">
        <v>2</v>
      </c>
      <c r="B44" s="16">
        <f>B43*$O$2*2</f>
        <v>18</v>
      </c>
      <c r="C44" s="1">
        <f>B44*$O$2</f>
        <v>162</v>
      </c>
      <c r="D44" s="3">
        <f>SUM($C$43:C44)</f>
        <v>171</v>
      </c>
      <c r="E44" s="16">
        <f t="shared" si="9"/>
        <v>18.409378591928959</v>
      </c>
      <c r="F44" s="3">
        <f t="shared" si="10"/>
        <v>174.88909662332512</v>
      </c>
      <c r="G44" s="3">
        <f t="shared" ref="G44:G52" si="11">F44*2</f>
        <v>349.77819324665023</v>
      </c>
    </row>
    <row r="45" spans="1:7" x14ac:dyDescent="0.2">
      <c r="A45" s="19">
        <v>3</v>
      </c>
      <c r="B45" s="16">
        <f>B44*$O$2*2</f>
        <v>324</v>
      </c>
      <c r="C45" s="1">
        <f>B45*$O$2</f>
        <v>2916</v>
      </c>
      <c r="D45" s="3">
        <f>SUM($C$43:C45)</f>
        <v>3087</v>
      </c>
      <c r="E45" s="16">
        <f t="shared" si="9"/>
        <v>324.80656980811074</v>
      </c>
      <c r="F45" s="3">
        <f t="shared" si="10"/>
        <v>3094.684817893944</v>
      </c>
      <c r="G45" s="3">
        <f t="shared" si="11"/>
        <v>6189.369635787888</v>
      </c>
    </row>
    <row r="46" spans="1:7" x14ac:dyDescent="0.2">
      <c r="A46" s="19">
        <v>4</v>
      </c>
      <c r="B46" s="16">
        <f>B45*$O$2*2</f>
        <v>5832</v>
      </c>
      <c r="C46" s="1">
        <f>B46*$O$2</f>
        <v>52488</v>
      </c>
      <c r="D46" s="3">
        <f>SUM($C$43:C46)</f>
        <v>55575</v>
      </c>
      <c r="E46" s="16">
        <f t="shared" si="9"/>
        <v>5833.6194430669157</v>
      </c>
      <c r="F46" s="3">
        <f t="shared" si="10"/>
        <v>55590.432192805878</v>
      </c>
      <c r="G46" s="3">
        <f t="shared" si="11"/>
        <v>111180.86438561176</v>
      </c>
    </row>
    <row r="47" spans="1:7" x14ac:dyDescent="0.2">
      <c r="A47" s="19">
        <v>5</v>
      </c>
      <c r="B47" s="16">
        <f>B46*$O$2*2</f>
        <v>104976</v>
      </c>
      <c r="C47" s="1">
        <f>B47*$O$2</f>
        <v>944784</v>
      </c>
      <c r="D47" s="3">
        <f>SUM($C$43:C47)</f>
        <v>1000359</v>
      </c>
      <c r="E47" s="16">
        <f t="shared" si="9"/>
        <v>104979.25833002037</v>
      </c>
      <c r="F47" s="3">
        <f t="shared" si="10"/>
        <v>1000390.0499519971</v>
      </c>
      <c r="G47" s="3">
        <f t="shared" si="11"/>
        <v>2000780.0999039942</v>
      </c>
    </row>
    <row r="48" spans="1:7" x14ac:dyDescent="0.2">
      <c r="A48" s="19">
        <v>6</v>
      </c>
      <c r="B48" s="16">
        <f>B47*$O$2*2</f>
        <v>1889568</v>
      </c>
      <c r="C48" s="1">
        <f>B48*$O$2</f>
        <v>17006112</v>
      </c>
      <c r="D48" s="3">
        <f>SUM($C$43:C48)</f>
        <v>18006471</v>
      </c>
      <c r="E48" s="16">
        <f t="shared" si="9"/>
        <v>1889574.5573077698</v>
      </c>
      <c r="F48" s="3">
        <f t="shared" si="10"/>
        <v>18006533.487283967</v>
      </c>
      <c r="G48" s="3">
        <f t="shared" si="11"/>
        <v>36013066.974567935</v>
      </c>
    </row>
    <row r="49" spans="1:7" x14ac:dyDescent="0.2">
      <c r="A49" s="19">
        <v>7</v>
      </c>
      <c r="B49" s="16">
        <f>B48*$O$2*2</f>
        <v>34012224</v>
      </c>
      <c r="C49" s="1">
        <f>B49*$O$2</f>
        <v>306110016</v>
      </c>
      <c r="D49" s="3">
        <f>SUM($C$43:C49)</f>
        <v>324116487</v>
      </c>
      <c r="E49" s="16">
        <f t="shared" si="9"/>
        <v>34012237.196761534</v>
      </c>
      <c r="F49" s="3">
        <f t="shared" si="10"/>
        <v>324116612.75737441</v>
      </c>
      <c r="G49" s="3">
        <f t="shared" si="11"/>
        <v>648233225.51474881</v>
      </c>
    </row>
    <row r="50" spans="1:7" x14ac:dyDescent="0.2">
      <c r="A50" s="19">
        <v>8</v>
      </c>
      <c r="B50" s="16">
        <f>B49*$O$2*2</f>
        <v>612220032</v>
      </c>
      <c r="C50" s="1">
        <f>B50*$O$2</f>
        <v>5509980288</v>
      </c>
      <c r="D50" s="3">
        <f>SUM($C$43:C50)</f>
        <v>5834096775</v>
      </c>
      <c r="E50" s="16">
        <f t="shared" si="9"/>
        <v>612220058.55892122</v>
      </c>
      <c r="F50" s="3">
        <f t="shared" si="10"/>
        <v>5834097028.0908966</v>
      </c>
      <c r="G50" s="3">
        <f t="shared" si="11"/>
        <v>11668194056.181793</v>
      </c>
    </row>
    <row r="51" spans="1:7" x14ac:dyDescent="0.2">
      <c r="A51" s="19">
        <v>9</v>
      </c>
      <c r="B51" s="16">
        <f>B50*$O$2*2</f>
        <v>11019960576</v>
      </c>
      <c r="C51" s="1">
        <f>B51*$O$2</f>
        <v>99179645184</v>
      </c>
      <c r="D51" s="3">
        <f>SUM($C$43:C51)</f>
        <v>105013741959</v>
      </c>
      <c r="E51" s="16">
        <f t="shared" si="9"/>
        <v>11019960629.450727</v>
      </c>
      <c r="F51" s="3">
        <f t="shared" si="10"/>
        <v>105013742468.35399</v>
      </c>
      <c r="G51" s="3">
        <f t="shared" si="11"/>
        <v>210027484936.70798</v>
      </c>
    </row>
    <row r="52" spans="1:7" ht="17" thickBot="1" x14ac:dyDescent="0.25">
      <c r="A52" s="33">
        <v>10</v>
      </c>
      <c r="B52" s="17">
        <f>B51*$O$2*2</f>
        <v>198359290368</v>
      </c>
      <c r="C52" s="28">
        <f>B52*$O$2</f>
        <v>1785233613312</v>
      </c>
      <c r="D52" s="4">
        <f>SUM($C$43:C52)</f>
        <v>1890247355271</v>
      </c>
      <c r="E52" s="17">
        <f t="shared" si="9"/>
        <v>198359290475.57135</v>
      </c>
      <c r="F52" s="4">
        <f t="shared" si="10"/>
        <v>1890247356296.0918</v>
      </c>
      <c r="G52" s="4">
        <f t="shared" si="11"/>
        <v>3780494712592.1836</v>
      </c>
    </row>
  </sheetData>
  <conditionalFormatting sqref="R7:R16">
    <cfRule type="cellIs" dxfId="983" priority="69" operator="lessThanOrEqual">
      <formula>0</formula>
    </cfRule>
    <cfRule type="cellIs" dxfId="982" priority="70" operator="greaterThan">
      <formula>0</formula>
    </cfRule>
  </conditionalFormatting>
  <conditionalFormatting sqref="F31:F40">
    <cfRule type="cellIs" dxfId="981" priority="39" stopIfTrue="1" operator="lessThan">
      <formula>0</formula>
    </cfRule>
    <cfRule type="cellIs" dxfId="980" priority="40" operator="equal">
      <formula>MIN($F$31:$F$40)</formula>
    </cfRule>
  </conditionalFormatting>
  <conditionalFormatting sqref="E31:E40">
    <cfRule type="cellIs" dxfId="979" priority="37" stopIfTrue="1" operator="lessThan">
      <formula>0</formula>
    </cfRule>
    <cfRule type="cellIs" dxfId="978" priority="38" operator="equal">
      <formula>MIN($E$31:$E$40)</formula>
    </cfRule>
  </conditionalFormatting>
  <conditionalFormatting sqref="F19:F28">
    <cfRule type="cellIs" dxfId="977" priority="35" stopIfTrue="1" operator="lessThan">
      <formula>0</formula>
    </cfRule>
    <cfRule type="cellIs" dxfId="976" priority="36" operator="equal">
      <formula>MIN($F$19:$F$28)</formula>
    </cfRule>
  </conditionalFormatting>
  <conditionalFormatting sqref="E19:E28">
    <cfRule type="cellIs" dxfId="975" priority="33" stopIfTrue="1" operator="lessThan">
      <formula>0</formula>
    </cfRule>
    <cfRule type="cellIs" dxfId="974" priority="34" operator="equal">
      <formula>MIN($E$19:$E$28)</formula>
    </cfRule>
  </conditionalFormatting>
  <conditionalFormatting sqref="F43:F52">
    <cfRule type="cellIs" dxfId="973" priority="31" stopIfTrue="1" operator="lessThan">
      <formula>0</formula>
    </cfRule>
    <cfRule type="cellIs" dxfId="972" priority="32" operator="equal">
      <formula>MIN($F$43:$F$52)</formula>
    </cfRule>
  </conditionalFormatting>
  <conditionalFormatting sqref="E43:E52">
    <cfRule type="cellIs" dxfId="971" priority="29" stopIfTrue="1" operator="lessThan">
      <formula>0</formula>
    </cfRule>
    <cfRule type="cellIs" dxfId="970" priority="30" operator="equal">
      <formula>MIN($E$43:$E$52)</formula>
    </cfRule>
  </conditionalFormatting>
  <conditionalFormatting sqref="G19:G28">
    <cfRule type="cellIs" dxfId="969" priority="11" stopIfTrue="1" operator="lessThanOrEqual">
      <formula>0</formula>
    </cfRule>
    <cfRule type="cellIs" dxfId="968" priority="12" operator="equal">
      <formula>MIN($G$19:$G$28)</formula>
    </cfRule>
  </conditionalFormatting>
  <conditionalFormatting sqref="G31:G40">
    <cfRule type="cellIs" dxfId="967" priority="9" stopIfTrue="1" operator="lessThanOrEqual">
      <formula>0</formula>
    </cfRule>
    <cfRule type="cellIs" dxfId="966" priority="10" operator="equal">
      <formula>MIN($G$19:$G$28)</formula>
    </cfRule>
  </conditionalFormatting>
  <conditionalFormatting sqref="G43:G52">
    <cfRule type="cellIs" dxfId="965" priority="7" stopIfTrue="1" operator="lessThanOrEqual">
      <formula>0</formula>
    </cfRule>
    <cfRule type="cellIs" dxfId="964" priority="8" operator="equal">
      <formula>MIN($G$19:$G$28)</formula>
    </cfRule>
  </conditionalFormatting>
  <conditionalFormatting sqref="S7:T16">
    <cfRule type="cellIs" dxfId="963" priority="3" operator="lessThanOrEqual">
      <formula>0</formula>
    </cfRule>
    <cfRule type="cellIs" dxfId="962" priority="4" operator="greaterThan">
      <formula>0</formula>
    </cfRule>
  </conditionalFormatting>
  <conditionalFormatting sqref="U7:U16">
    <cfRule type="cellIs" dxfId="961" priority="1" operator="lessThanOrEqual">
      <formula>0</formula>
    </cfRule>
    <cfRule type="cellIs" dxfId="96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1.0000000000000002</v>
      </c>
    </row>
    <row r="2" spans="1:23" x14ac:dyDescent="0.2">
      <c r="A2" t="s">
        <v>4</v>
      </c>
      <c r="B2" s="34" t="s">
        <v>12</v>
      </c>
      <c r="C2" s="40">
        <f>'P Analysis'!B16</f>
        <v>0.89943632361495951</v>
      </c>
      <c r="D2" s="34" t="s">
        <v>13</v>
      </c>
      <c r="E2" s="40">
        <f>'P Analysis'!L16</f>
        <v>0.1005636763850408</v>
      </c>
      <c r="F2" s="34" t="s">
        <v>17</v>
      </c>
      <c r="G2" s="40">
        <f>'P Analysis'!V17</f>
        <v>1.0000000000000016</v>
      </c>
      <c r="H2" t="s">
        <v>20</v>
      </c>
      <c r="I2" s="48">
        <f>'P Analysis'!W17</f>
        <v>-10</v>
      </c>
      <c r="J2" t="s">
        <v>6</v>
      </c>
      <c r="K2" s="48">
        <f>C2*G2-E2*I2</f>
        <v>1.905073087465369</v>
      </c>
      <c r="L2" t="s">
        <v>5</v>
      </c>
      <c r="M2" s="48">
        <v>1</v>
      </c>
      <c r="N2" t="s">
        <v>47</v>
      </c>
      <c r="O2" s="48">
        <v>10</v>
      </c>
    </row>
    <row r="4" spans="1:23" x14ac:dyDescent="0.2">
      <c r="A4" t="s">
        <v>10</v>
      </c>
      <c r="B4">
        <f>$C$2</f>
        <v>0.89943632361495951</v>
      </c>
      <c r="C4" t="s">
        <v>11</v>
      </c>
      <c r="D4">
        <f>$E$2</f>
        <v>0.1005636763850408</v>
      </c>
      <c r="E4" t="s">
        <v>5</v>
      </c>
      <c r="F4">
        <f>$G$2</f>
        <v>1.0000000000000016</v>
      </c>
      <c r="G4" t="s">
        <v>72</v>
      </c>
      <c r="H4">
        <f>$I$2</f>
        <v>-10</v>
      </c>
      <c r="I4" t="s">
        <v>6</v>
      </c>
      <c r="J4">
        <f>$K$2</f>
        <v>1.905073087465369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0.89943632361495951</v>
      </c>
      <c r="C7" s="18">
        <v>1</v>
      </c>
      <c r="D7" s="37">
        <f>C7*D4</f>
        <v>0.1005636763850408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1.0000000000000002</v>
      </c>
      <c r="R7" s="26">
        <f>B7-D7</f>
        <v>0.79887264722991869</v>
      </c>
      <c r="S7" s="26">
        <f>SUM(C7)*$B$4*$F$4</f>
        <v>0.89943632361496095</v>
      </c>
      <c r="T7" s="9">
        <f>SUM(C7)*$D$4*$H$4</f>
        <v>-1.005636763850408</v>
      </c>
      <c r="U7" s="91">
        <f>S7+T7</f>
        <v>-0.10620044023544706</v>
      </c>
      <c r="V7" s="68">
        <f>(U7-W7*D7)/B7</f>
        <v>-6.2669960089573942E-3</v>
      </c>
      <c r="W7" s="18">
        <f>-COUNT(D7:M7)</f>
        <v>-1</v>
      </c>
    </row>
    <row r="8" spans="1:23" x14ac:dyDescent="0.2">
      <c r="A8" s="20">
        <v>2</v>
      </c>
      <c r="B8" s="19">
        <f>C8*B4</f>
        <v>0.98888124903606378</v>
      </c>
      <c r="C8" s="19">
        <f>1/(1-B4*D4)</f>
        <v>1.0994455339112976</v>
      </c>
      <c r="D8" s="32">
        <f>C8*D4</f>
        <v>0.11056428487523413</v>
      </c>
      <c r="E8" s="1">
        <f>D8*D4</f>
        <v>1.1118750963936505E-2</v>
      </c>
      <c r="F8" s="1"/>
      <c r="G8" s="1"/>
      <c r="H8" s="1"/>
      <c r="I8" s="1"/>
      <c r="J8" s="1"/>
      <c r="K8" s="1"/>
      <c r="L8" s="1"/>
      <c r="M8" s="3"/>
      <c r="N8">
        <f>B8+E8</f>
        <v>1.0000000000000002</v>
      </c>
      <c r="R8" s="16">
        <f>B8-E8</f>
        <v>0.97776249807212723</v>
      </c>
      <c r="S8" s="16">
        <f>SUM(C8:D8)*$B$4*$F$4</f>
        <v>1.0883267829473633</v>
      </c>
      <c r="T8" s="3">
        <f>SUM(C8:D8)*$D$4*$H$4</f>
        <v>-1.2168303583917064</v>
      </c>
      <c r="U8" s="92">
        <f>S8+T8+U7</f>
        <v>-0.23470401567979016</v>
      </c>
      <c r="V8" s="68">
        <f>(U8-W8*E8)/B8</f>
        <v>-0.21485543785871566</v>
      </c>
      <c r="W8" s="19">
        <f>-COUNT(D8:M8)</f>
        <v>-2</v>
      </c>
    </row>
    <row r="9" spans="1:23" x14ac:dyDescent="0.2">
      <c r="A9" s="20">
        <v>3</v>
      </c>
      <c r="B9" s="19">
        <f>C9*B4</f>
        <v>0.99875838440000286</v>
      </c>
      <c r="C9" s="19">
        <f>1/(1-D4*B4/(1-D4*B4))</f>
        <v>1.1104270065343305</v>
      </c>
      <c r="D9" s="32">
        <f>C9*D4*C8</f>
        <v>0.12277356788361518</v>
      </c>
      <c r="E9" s="1">
        <f>D9*(D4)</f>
        <v>1.2346561349284715E-2</v>
      </c>
      <c r="F9" s="1">
        <f>E9*D4</f>
        <v>1.2416155999975206E-3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0.99751676880000539</v>
      </c>
      <c r="S9" s="16">
        <f>SUM(C9:E9)*$B$4*$F$4</f>
        <v>1.1202903366836225</v>
      </c>
      <c r="T9" s="3">
        <f>SUM(C9:E9)*$D$4*$H$4</f>
        <v>-1.2525679908361023</v>
      </c>
      <c r="U9" s="92">
        <f t="shared" ref="U9:U15" si="0">S9+T9+U8</f>
        <v>-0.36698166983226987</v>
      </c>
      <c r="V9" s="68">
        <f>(U9-W9*F9)/B9</f>
        <v>-0.36370840906682483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0.99986119740216872</v>
      </c>
      <c r="C10" s="19">
        <f>1/(1-D4*B4/(1-D4*B4/(1-D4*B4)))</f>
        <v>1.1116531222394797</v>
      </c>
      <c r="D10" s="32">
        <f>C10*D4*C9</f>
        <v>0.12413677245180638</v>
      </c>
      <c r="E10" s="1">
        <f>D10*D4*C8</f>
        <v>1.3725093472853635E-2</v>
      </c>
      <c r="F10" s="1">
        <f>E10*D4</f>
        <v>1.3802458583584887E-3</v>
      </c>
      <c r="G10" s="1">
        <f>F10*D4</f>
        <v>1.3880259783175591E-4</v>
      </c>
      <c r="H10" s="1"/>
      <c r="I10" s="1"/>
      <c r="J10" s="1"/>
      <c r="K10" s="1"/>
      <c r="L10" s="1"/>
      <c r="M10" s="3"/>
      <c r="N10">
        <f>B10+G10</f>
        <v>1.0000000000000004</v>
      </c>
      <c r="R10" s="16">
        <f>B10-G10</f>
        <v>0.999722394804337</v>
      </c>
      <c r="S10" s="16">
        <f>SUM(C10:F10)*$B$4*$F$4</f>
        <v>1.1251006105166719</v>
      </c>
      <c r="T10" s="3">
        <f>SUM(C10:F10)*$D$4*$H$4</f>
        <v>-1.2579462350582837</v>
      </c>
      <c r="U10" s="92">
        <f t="shared" si="0"/>
        <v>-0.49982729437388174</v>
      </c>
      <c r="V10" s="68">
        <f>(U10-W10*G10)/B10</f>
        <v>-0.49934139386522791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0.99998448107715665</v>
      </c>
      <c r="C11" s="19">
        <f>1/(1-D4*B4/(1-D4*B4/(1-D4*B4/(1-D4*B4))))</f>
        <v>1.111790189947055</v>
      </c>
      <c r="D11" s="32">
        <f>C11*D4*C10</f>
        <v>0.12428916534942115</v>
      </c>
      <c r="E11" s="1">
        <f>D11*D4*C9</f>
        <v>1.3879199840795522E-2</v>
      </c>
      <c r="F11" s="1">
        <f>E11*D4*C8</f>
        <v>1.5345438050380202E-3</v>
      </c>
      <c r="G11" s="1">
        <f>F11*D4</f>
        <v>1.543193666085126E-4</v>
      </c>
      <c r="H11" s="1">
        <f>G11*D4</f>
        <v>1.5518922843562933E-5</v>
      </c>
      <c r="I11" s="1"/>
      <c r="J11" s="1"/>
      <c r="K11" s="1"/>
      <c r="L11" s="1"/>
      <c r="M11" s="3"/>
      <c r="N11">
        <f>B11+H11</f>
        <v>1.0000000000000002</v>
      </c>
      <c r="R11" s="16">
        <f>B11-H11</f>
        <v>0.99996896215431308</v>
      </c>
      <c r="S11" s="16">
        <f>SUM(C11:G11)*$B$4*$F$4</f>
        <v>1.1257771523859303</v>
      </c>
      <c r="T11" s="3">
        <f>SUM(C11:G11)*$D$4*$H$4</f>
        <v>-1.2587026592298982</v>
      </c>
      <c r="U11" s="92">
        <f t="shared" si="0"/>
        <v>-0.6327528012178496</v>
      </c>
      <c r="V11" s="68">
        <f>(U11-W11*H11)/B11</f>
        <v>-0.63268502519372183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0.99999826487191423</v>
      </c>
      <c r="C12" s="19">
        <f>1/(1-D4*B4/(1-D4*B4/(1-D4*B4/(1-D4*B4/(1-D4*B4)))))</f>
        <v>1.1118055148726731</v>
      </c>
      <c r="D12" s="32">
        <f>C12*D4*C11</f>
        <v>0.12430620371580189</v>
      </c>
      <c r="E12" s="1">
        <f>D12*D4*C10</f>
        <v>1.3896429782608424E-2</v>
      </c>
      <c r="F12" s="1">
        <f>E12*D4*C9</f>
        <v>1.5517951664103218E-3</v>
      </c>
      <c r="G12" s="1">
        <f>F12*D4*C8</f>
        <v>1.7157312284700216E-4</v>
      </c>
      <c r="H12" s="1">
        <f>G12*D4</f>
        <v>1.7254024002356774E-5</v>
      </c>
      <c r="I12" s="1">
        <f>H12*D4</f>
        <v>1.735128086112733E-6</v>
      </c>
      <c r="J12" s="1"/>
      <c r="K12" s="1"/>
      <c r="L12" s="1"/>
      <c r="M12" s="3"/>
      <c r="N12">
        <f>B12+I12</f>
        <v>1.0000000000000004</v>
      </c>
      <c r="R12" s="16">
        <f>B12-I12</f>
        <v>0.99999652974382813</v>
      </c>
      <c r="S12" s="16">
        <f>SUM(C12:H12)*$B$4*$F$4</f>
        <v>1.1258683123938726</v>
      </c>
      <c r="T12" s="3">
        <f>SUM(C12:H12)*$D$4*$H$4</f>
        <v>-1.2588045829047294</v>
      </c>
      <c r="U12" s="92">
        <f t="shared" si="0"/>
        <v>-0.76568907172870637</v>
      </c>
      <c r="V12" s="68">
        <f>(U12-W12*I12)/B12</f>
        <v>-0.76567998951304417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0.99999980599980176</v>
      </c>
      <c r="C13" s="19">
        <f>1/(1-D4*B4/(1-D4*B4/(1-D4*B4/(1-D4*B4/(1-D4*B4/(1-D4*B4))))))</f>
        <v>1.1118072283101306</v>
      </c>
      <c r="D13" s="32">
        <f>C13*D4*C12</f>
        <v>0.12430810872832189</v>
      </c>
      <c r="E13" s="1">
        <f>D13*D4*C11</f>
        <v>1.389835621464647E-2</v>
      </c>
      <c r="F13" s="1">
        <f>E13*D4*C10</f>
        <v>1.5537239933099355E-3</v>
      </c>
      <c r="G13" s="1">
        <f>F13*D4*C9</f>
        <v>1.7350221750996636E-4</v>
      </c>
      <c r="H13" s="1">
        <f>G13*D4*C8</f>
        <v>1.9183148603256757E-5</v>
      </c>
      <c r="I13" s="1">
        <f>H13*D4</f>
        <v>1.9291279481840599E-6</v>
      </c>
      <c r="J13" s="1">
        <f>I13*D4</f>
        <v>1.9400019868651954E-7</v>
      </c>
      <c r="K13" s="1"/>
      <c r="L13" s="1"/>
      <c r="M13" s="3"/>
      <c r="N13">
        <f>B13+J13</f>
        <v>1.0000000000000004</v>
      </c>
      <c r="R13" s="16">
        <f>B13-J13</f>
        <v>0.99999961199960308</v>
      </c>
      <c r="S13" s="16">
        <f>SUM(C13:I13)*$B$4*$F$4</f>
        <v>1.1258802398694425</v>
      </c>
      <c r="T13" s="3">
        <f>SUM(C13:I13)*$D$4*$H$4</f>
        <v>-1.2588179187102981</v>
      </c>
      <c r="U13" s="92">
        <f t="shared" si="0"/>
        <v>-0.89862675056956198</v>
      </c>
      <c r="V13" s="68">
        <f>(U13-W13*J13)/B13</f>
        <v>-0.89862556690170936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0.99999997830933451</v>
      </c>
      <c r="C14" s="19">
        <f>1/(1-D4*B4/(1-D4*B4/(1-D4*B4/(1-D4*B4/(1-D4*B4/(1-D4*B4/(1-D4*B4)))))))</f>
        <v>1.1118074198851517</v>
      </c>
      <c r="D14" s="32">
        <f>C14*D4*C13</f>
        <v>0.12430832172285659</v>
      </c>
      <c r="E14" s="1">
        <f>D14*D4*C12</f>
        <v>1.3898571604042228E-2</v>
      </c>
      <c r="F14" s="1">
        <f>E14*D4*C11</f>
        <v>1.553939650468986E-3</v>
      </c>
      <c r="G14" s="1">
        <f>F14*D4*C10</f>
        <v>1.7371790460694655E-4</v>
      </c>
      <c r="H14" s="1">
        <f>G14*D4*C9</f>
        <v>1.9398839047520352E-5</v>
      </c>
      <c r="I14" s="1">
        <f>H14*D4*C8</f>
        <v>2.1448187666988558E-6</v>
      </c>
      <c r="J14" s="1">
        <f>I14*D4</f>
        <v>2.1569086035886607E-7</v>
      </c>
      <c r="K14" s="1">
        <f>J14*D4</f>
        <v>2.1690665880340031E-8</v>
      </c>
      <c r="L14" s="1"/>
      <c r="M14" s="3"/>
      <c r="N14">
        <f>B14+K14</f>
        <v>1.0000000000000004</v>
      </c>
      <c r="R14" s="16">
        <f>B14-K14</f>
        <v>0.99999995661866858</v>
      </c>
      <c r="S14" s="16">
        <f>SUM(C14:J14)*$B$4*$F$4</f>
        <v>1.1258817674499062</v>
      </c>
      <c r="T14" s="3">
        <f>SUM(C14:J14)*$D$4*$H$4</f>
        <v>-1.2588196266589693</v>
      </c>
      <c r="U14" s="92">
        <f t="shared" si="0"/>
        <v>-1.0315646097786251</v>
      </c>
      <c r="V14" s="68">
        <f>(U14-W14*K14)/B14</f>
        <v>-1.0315644586286177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0.99999999757482239</v>
      </c>
      <c r="C15" s="19">
        <f>1/(1-D4*B4/(1-D4*B4/(1-D4*B4/(1-D4*B4/(1-D4*B4/(1-D4*B4/(1-D4*B4/(1-D4*B4))))))))</f>
        <v>1.1118074413046646</v>
      </c>
      <c r="D15" s="32">
        <f>C15*D4*C14</f>
        <v>0.12430834553723051</v>
      </c>
      <c r="E15" s="1">
        <f>D15*D4*C13</f>
        <v>1.3898595686179451E-2</v>
      </c>
      <c r="F15" s="1">
        <f>E15*D4*C12</f>
        <v>1.5539637625441387E-3</v>
      </c>
      <c r="G15" s="1">
        <f>F15*D4*C11</f>
        <v>1.7374202002938232E-4</v>
      </c>
      <c r="H15" s="1">
        <f>G15*D4*C10</f>
        <v>1.9422954844207328E-5</v>
      </c>
      <c r="I15" s="1">
        <f>H15*D4*C9</f>
        <v>2.1689346052299035E-6</v>
      </c>
      <c r="J15" s="1">
        <f>I15*D4*C8</f>
        <v>2.3980670356839254E-7</v>
      </c>
      <c r="K15" s="1">
        <f>J15*D4</f>
        <v>2.4115843732615236E-8</v>
      </c>
      <c r="L15" s="1">
        <f>K15*D4</f>
        <v>2.4251779048789328E-9</v>
      </c>
      <c r="M15" s="3"/>
      <c r="N15">
        <f>B15+L15</f>
        <v>1.0000000000000002</v>
      </c>
      <c r="R15" s="16">
        <f>B15-L15</f>
        <v>0.99999999514964444</v>
      </c>
      <c r="S15" s="16">
        <f>SUM(C15:K15)*$B$4*$F$4</f>
        <v>1.1258819599354351</v>
      </c>
      <c r="T15" s="3">
        <f>SUM(C15:K15)*$D$4*$H$4</f>
        <v>-1.2588198418721195</v>
      </c>
      <c r="U15" s="92">
        <f t="shared" si="0"/>
        <v>-1.1645024917153095</v>
      </c>
      <c r="V15" s="68">
        <f>(U15-W15*L15)/B15</f>
        <v>-1.1645024727128337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0.99999999972884734</v>
      </c>
      <c r="C16" s="33">
        <f>1/(1-D4*B4/(1-D4*B4/(1-D4*B4/(1-D4*B4/(1-D4*B4/(1-D4*B4/(1-D4*B4/(1-D4*B4/(1-D4*B4)))))))))</f>
        <v>1.1118074436995256</v>
      </c>
      <c r="D16" s="38">
        <f>C16*D4*C15</f>
        <v>0.12430834819985477</v>
      </c>
      <c r="E16" s="28">
        <f>D16*D4*C14</f>
        <v>1.3898598378741649E-2</v>
      </c>
      <c r="F16" s="28">
        <f>E16*D4*C13</f>
        <v>1.5539664584536235E-3</v>
      </c>
      <c r="G16" s="28">
        <f>F16*D4*C12</f>
        <v>1.7374471631311861E-4</v>
      </c>
      <c r="H16" s="28">
        <f>G16*D4*C11</f>
        <v>1.9425651169787678E-5</v>
      </c>
      <c r="I16" s="28">
        <f>H16*D4*C10</f>
        <v>2.171630935488731E-6</v>
      </c>
      <c r="J16" s="28">
        <f>I16*D4*C9</f>
        <v>2.4250303435030826E-7</v>
      </c>
      <c r="K16" s="28">
        <f>J16*D4*C8</f>
        <v>2.6812174573016172E-8</v>
      </c>
      <c r="L16" s="28">
        <f>K16*D4</f>
        <v>2.6963308469400176E-9</v>
      </c>
      <c r="M16" s="4">
        <f>L16*D4</f>
        <v>2.7115294271867891E-10</v>
      </c>
      <c r="N16">
        <f>B16+M16</f>
        <v>1.0000000000000002</v>
      </c>
      <c r="R16" s="17">
        <f>B16-M16</f>
        <v>0.99999999945769436</v>
      </c>
      <c r="S16" s="17">
        <f>SUM(C16:L16)*$B$4*$F$4</f>
        <v>1.1258819838819278</v>
      </c>
      <c r="T16" s="4">
        <f>SUM(C16:L16)*$D$4*$H$4</f>
        <v>-1.2588198686460812</v>
      </c>
      <c r="U16" s="93">
        <f>S16+T16+U15</f>
        <v>-1.2974403764794629</v>
      </c>
      <c r="V16" s="69">
        <f>(U16-W16*M16)/B16</f>
        <v>-1.2974403741197378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10</v>
      </c>
      <c r="D19" s="9">
        <f>SUM($C$19:C19)</f>
        <v>10</v>
      </c>
      <c r="E19" s="26">
        <f t="shared" ref="E19:E28" si="2">B19/R7</f>
        <v>1.2517639744801476</v>
      </c>
      <c r="F19" s="9">
        <f t="shared" ref="F19:F28" si="3">D19/R7</f>
        <v>12.517639744801478</v>
      </c>
      <c r="G19" s="2">
        <f>F19*2</f>
        <v>25.035279489602956</v>
      </c>
    </row>
    <row r="20" spans="1:7" x14ac:dyDescent="0.2">
      <c r="A20" s="19">
        <v>2</v>
      </c>
      <c r="B20" s="16">
        <f>C19</f>
        <v>10</v>
      </c>
      <c r="C20" s="1">
        <f>B20*$O$2</f>
        <v>100</v>
      </c>
      <c r="D20" s="3">
        <f>SUM($C$19:C20)</f>
        <v>110</v>
      </c>
      <c r="E20" s="16">
        <f t="shared" si="2"/>
        <v>10.227432551071644</v>
      </c>
      <c r="F20" s="3">
        <f t="shared" si="3"/>
        <v>112.5017580617881</v>
      </c>
      <c r="G20" s="3">
        <f t="shared" ref="G20:G28" si="4">F20*2</f>
        <v>225.00351612357619</v>
      </c>
    </row>
    <row r="21" spans="1:7" x14ac:dyDescent="0.2">
      <c r="A21" s="19">
        <v>3</v>
      </c>
      <c r="B21" s="16">
        <f t="shared" ref="B21:B28" si="5">C20</f>
        <v>100</v>
      </c>
      <c r="C21" s="1">
        <f>B21*$O$2</f>
        <v>1000</v>
      </c>
      <c r="D21" s="3">
        <f>SUM($C$19:C21)</f>
        <v>1110</v>
      </c>
      <c r="E21" s="16">
        <f t="shared" si="2"/>
        <v>100.24894129879961</v>
      </c>
      <c r="F21" s="3">
        <f t="shared" si="3"/>
        <v>1112.7632484166757</v>
      </c>
      <c r="G21" s="3">
        <f t="shared" si="4"/>
        <v>2225.5264968333513</v>
      </c>
    </row>
    <row r="22" spans="1:7" x14ac:dyDescent="0.2">
      <c r="A22" s="19">
        <v>4</v>
      </c>
      <c r="B22" s="16">
        <f t="shared" si="5"/>
        <v>1000</v>
      </c>
      <c r="C22" s="1">
        <f>B22*$O$2</f>
        <v>10000</v>
      </c>
      <c r="D22" s="3">
        <f>SUM($C$19:C22)</f>
        <v>11110</v>
      </c>
      <c r="E22" s="16">
        <f t="shared" si="2"/>
        <v>1000.2776822817071</v>
      </c>
      <c r="F22" s="3">
        <f t="shared" si="3"/>
        <v>11113.085050149766</v>
      </c>
      <c r="G22" s="3">
        <f t="shared" si="4"/>
        <v>22226.170100299532</v>
      </c>
    </row>
    <row r="23" spans="1:7" x14ac:dyDescent="0.2">
      <c r="A23" s="19">
        <v>5</v>
      </c>
      <c r="B23" s="16">
        <f t="shared" si="5"/>
        <v>10000</v>
      </c>
      <c r="C23" s="1">
        <f>B23*$O$2</f>
        <v>100000</v>
      </c>
      <c r="D23" s="3">
        <f>SUM($C$19:C23)</f>
        <v>111110</v>
      </c>
      <c r="E23" s="16">
        <f t="shared" si="2"/>
        <v>10000.310388090647</v>
      </c>
      <c r="F23" s="3">
        <f t="shared" si="3"/>
        <v>111113.44872207518</v>
      </c>
      <c r="G23" s="3">
        <f t="shared" si="4"/>
        <v>222226.89744415035</v>
      </c>
    </row>
    <row r="24" spans="1:7" x14ac:dyDescent="0.2">
      <c r="A24" s="19">
        <v>6</v>
      </c>
      <c r="B24" s="16">
        <f t="shared" si="5"/>
        <v>100000</v>
      </c>
      <c r="C24" s="1">
        <f>B24*$O$2</f>
        <v>1000000</v>
      </c>
      <c r="D24" s="3">
        <f>SUM($C$19:C24)</f>
        <v>1111110</v>
      </c>
      <c r="E24" s="16">
        <f t="shared" si="2"/>
        <v>100000.34702682146</v>
      </c>
      <c r="F24" s="3">
        <f t="shared" si="3"/>
        <v>1111113.8558497159</v>
      </c>
      <c r="G24" s="3">
        <f t="shared" si="4"/>
        <v>2222227.7116994318</v>
      </c>
    </row>
    <row r="25" spans="1:7" x14ac:dyDescent="0.2">
      <c r="A25" s="19">
        <v>7</v>
      </c>
      <c r="B25" s="16">
        <f t="shared" si="5"/>
        <v>1000000</v>
      </c>
      <c r="C25" s="1">
        <f>B25*$O$2</f>
        <v>10000000</v>
      </c>
      <c r="D25" s="3">
        <f>SUM($C$19:C25)</f>
        <v>11111110</v>
      </c>
      <c r="E25" s="16">
        <f t="shared" si="2"/>
        <v>1000000.3880005474</v>
      </c>
      <c r="F25" s="3">
        <f t="shared" si="3"/>
        <v>11111114.311116762</v>
      </c>
      <c r="G25" s="3">
        <f t="shared" si="4"/>
        <v>22222228.622233525</v>
      </c>
    </row>
    <row r="26" spans="1:7" x14ac:dyDescent="0.2">
      <c r="A26" s="19">
        <v>8</v>
      </c>
      <c r="B26" s="16">
        <f t="shared" si="5"/>
        <v>10000000</v>
      </c>
      <c r="C26" s="1">
        <f>B26*$O$2</f>
        <v>100000000</v>
      </c>
      <c r="D26" s="3">
        <f>SUM($C$19:C26)</f>
        <v>111111110</v>
      </c>
      <c r="E26" s="16">
        <f t="shared" si="2"/>
        <v>10000000.433813334</v>
      </c>
      <c r="F26" s="3">
        <f t="shared" si="3"/>
        <v>111111114.8201481</v>
      </c>
      <c r="G26" s="3">
        <f t="shared" si="4"/>
        <v>222222229.64029619</v>
      </c>
    </row>
    <row r="27" spans="1:7" x14ac:dyDescent="0.2">
      <c r="A27" s="19">
        <v>9</v>
      </c>
      <c r="B27" s="16">
        <f t="shared" si="5"/>
        <v>100000000</v>
      </c>
      <c r="C27" s="1">
        <f>B27*$O$2</f>
        <v>1000000000</v>
      </c>
      <c r="D27" s="3">
        <f>SUM($C$19:C27)</f>
        <v>1111111110</v>
      </c>
      <c r="E27" s="16">
        <f t="shared" si="2"/>
        <v>100000000.48503555</v>
      </c>
      <c r="F27" s="3">
        <f t="shared" si="3"/>
        <v>1111111115.3892839</v>
      </c>
      <c r="G27" s="3">
        <f t="shared" si="4"/>
        <v>2222222230.7785678</v>
      </c>
    </row>
    <row r="28" spans="1:7" ht="17" thickBot="1" x14ac:dyDescent="0.25">
      <c r="A28" s="33">
        <v>10</v>
      </c>
      <c r="B28" s="17">
        <f t="shared" si="5"/>
        <v>1000000000</v>
      </c>
      <c r="C28" s="28">
        <f>B28*$O$2</f>
        <v>10000000000</v>
      </c>
      <c r="D28" s="4">
        <f>SUM($C$19:C28)</f>
        <v>11111111110</v>
      </c>
      <c r="E28" s="17">
        <f t="shared" si="2"/>
        <v>1000000000.5423056</v>
      </c>
      <c r="F28" s="4">
        <f t="shared" si="3"/>
        <v>11111111116.025618</v>
      </c>
      <c r="G28" s="4">
        <f t="shared" si="4"/>
        <v>22222222232.051235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10</v>
      </c>
      <c r="D31" s="9">
        <f>SUM($C$31:C31)</f>
        <v>10</v>
      </c>
      <c r="E31" s="3">
        <f t="shared" ref="E31:E40" si="6">B31/R7</f>
        <v>1.2517639744801476</v>
      </c>
      <c r="F31" s="3">
        <f t="shared" ref="F31:F40" si="7">D31/R7</f>
        <v>12.517639744801478</v>
      </c>
      <c r="G31" s="2">
        <f>F31*2</f>
        <v>25.035279489602956</v>
      </c>
    </row>
    <row r="32" spans="1:7" x14ac:dyDescent="0.2">
      <c r="A32" s="19">
        <v>2</v>
      </c>
      <c r="B32" s="16">
        <f>B31*($O$2+1)</f>
        <v>11</v>
      </c>
      <c r="C32" s="1">
        <f>B32*$O$2</f>
        <v>110</v>
      </c>
      <c r="D32" s="3">
        <f>SUM($C$31:C32)</f>
        <v>120</v>
      </c>
      <c r="E32" s="3">
        <f t="shared" si="6"/>
        <v>11.25017580617881</v>
      </c>
      <c r="F32" s="3">
        <f t="shared" si="7"/>
        <v>122.72919061285974</v>
      </c>
      <c r="G32" s="3">
        <f t="shared" ref="G32:G40" si="8">F32*2</f>
        <v>245.45838122571948</v>
      </c>
    </row>
    <row r="33" spans="1:7" x14ac:dyDescent="0.2">
      <c r="A33" s="19">
        <v>3</v>
      </c>
      <c r="B33" s="16">
        <f>B32*($O$2+1)</f>
        <v>121</v>
      </c>
      <c r="C33" s="1">
        <f>B33*$O$2</f>
        <v>1210</v>
      </c>
      <c r="D33" s="3">
        <f>SUM($C$31:C33)</f>
        <v>1330</v>
      </c>
      <c r="E33" s="3">
        <f t="shared" si="6"/>
        <v>121.30121897154753</v>
      </c>
      <c r="F33" s="3">
        <f t="shared" si="7"/>
        <v>1333.3109192740349</v>
      </c>
      <c r="G33" s="3">
        <f t="shared" si="8"/>
        <v>2666.6218385480697</v>
      </c>
    </row>
    <row r="34" spans="1:7" x14ac:dyDescent="0.2">
      <c r="A34" s="19">
        <v>4</v>
      </c>
      <c r="B34" s="16">
        <f>B33*($O$2+1)</f>
        <v>1331</v>
      </c>
      <c r="C34" s="1">
        <f>B34*$O$2</f>
        <v>13310</v>
      </c>
      <c r="D34" s="3">
        <f>SUM($C$31:C34)</f>
        <v>14640</v>
      </c>
      <c r="E34" s="3">
        <f t="shared" si="6"/>
        <v>1331.3695951169523</v>
      </c>
      <c r="F34" s="3">
        <f t="shared" si="7"/>
        <v>14644.065268604192</v>
      </c>
      <c r="G34" s="3">
        <f t="shared" si="8"/>
        <v>29288.130537208384</v>
      </c>
    </row>
    <row r="35" spans="1:7" x14ac:dyDescent="0.2">
      <c r="A35" s="19">
        <v>5</v>
      </c>
      <c r="B35" s="16">
        <f>B34*($O$2+1)</f>
        <v>14641</v>
      </c>
      <c r="C35" s="1">
        <f>B35*$O$2</f>
        <v>146410</v>
      </c>
      <c r="D35" s="3">
        <f>SUM($C$31:C35)</f>
        <v>161050</v>
      </c>
      <c r="E35" s="3">
        <f t="shared" si="6"/>
        <v>14641.454439203517</v>
      </c>
      <c r="F35" s="3">
        <f t="shared" si="7"/>
        <v>161054.99880019986</v>
      </c>
      <c r="G35" s="3">
        <f t="shared" si="8"/>
        <v>322109.99760039971</v>
      </c>
    </row>
    <row r="36" spans="1:7" x14ac:dyDescent="0.2">
      <c r="A36" s="19">
        <v>6</v>
      </c>
      <c r="B36" s="16">
        <f>B35*($O$2+1)</f>
        <v>161051</v>
      </c>
      <c r="C36" s="1">
        <f>B36*$O$2</f>
        <v>1610510</v>
      </c>
      <c r="D36" s="3">
        <f>SUM($C$31:C36)</f>
        <v>1771560</v>
      </c>
      <c r="E36" s="3">
        <f t="shared" si="6"/>
        <v>161051.55889016623</v>
      </c>
      <c r="F36" s="3">
        <f t="shared" si="7"/>
        <v>1771566.1477883582</v>
      </c>
      <c r="G36" s="3">
        <f t="shared" si="8"/>
        <v>3543132.2955767163</v>
      </c>
    </row>
    <row r="37" spans="1:7" x14ac:dyDescent="0.2">
      <c r="A37" s="19">
        <v>7</v>
      </c>
      <c r="B37" s="16">
        <f>B36*($O$2+1)</f>
        <v>1771561</v>
      </c>
      <c r="C37" s="1">
        <f>B37*$O$2</f>
        <v>17715610</v>
      </c>
      <c r="D37" s="3">
        <f>SUM($C$31:C37)</f>
        <v>19487170</v>
      </c>
      <c r="E37" s="3">
        <f t="shared" si="6"/>
        <v>1771561.6873666379</v>
      </c>
      <c r="F37" s="3">
        <f t="shared" si="7"/>
        <v>19487177.561032627</v>
      </c>
      <c r="G37" s="3">
        <f t="shared" si="8"/>
        <v>38974355.122065254</v>
      </c>
    </row>
    <row r="38" spans="1:7" x14ac:dyDescent="0.2">
      <c r="A38" s="19">
        <v>8</v>
      </c>
      <c r="B38" s="16">
        <f>B37*($O$2+1)</f>
        <v>19487171</v>
      </c>
      <c r="C38" s="1">
        <f>B38*$O$2</f>
        <v>194871710</v>
      </c>
      <c r="D38" s="3">
        <f>SUM($C$31:C38)</f>
        <v>214358880</v>
      </c>
      <c r="E38" s="3">
        <f t="shared" si="6"/>
        <v>19487171.845379461</v>
      </c>
      <c r="F38" s="3">
        <f t="shared" si="7"/>
        <v>214358889.29917401</v>
      </c>
      <c r="G38" s="3">
        <f t="shared" si="8"/>
        <v>428717778.59834802</v>
      </c>
    </row>
    <row r="39" spans="1:7" x14ac:dyDescent="0.2">
      <c r="A39" s="19">
        <v>9</v>
      </c>
      <c r="B39" s="16">
        <f>B38*($O$2+1)</f>
        <v>214358881</v>
      </c>
      <c r="C39" s="1">
        <f>B39*$O$2</f>
        <v>2143588810</v>
      </c>
      <c r="D39" s="3">
        <f>SUM($C$31:C39)</f>
        <v>2357947690</v>
      </c>
      <c r="E39" s="3">
        <f t="shared" si="6"/>
        <v>214358882.03971681</v>
      </c>
      <c r="F39" s="3">
        <f t="shared" si="7"/>
        <v>2357947701.4368849</v>
      </c>
      <c r="G39" s="3">
        <f t="shared" si="8"/>
        <v>4715895402.8737698</v>
      </c>
    </row>
    <row r="40" spans="1:7" ht="17" thickBot="1" x14ac:dyDescent="0.25">
      <c r="A40" s="33">
        <v>10</v>
      </c>
      <c r="B40" s="17">
        <f>B39*($O$2+1)</f>
        <v>2357947691</v>
      </c>
      <c r="C40" s="28">
        <f>B40*$O$2</f>
        <v>23579476910</v>
      </c>
      <c r="D40" s="4">
        <f>SUM($C$31:C40)</f>
        <v>25937424600</v>
      </c>
      <c r="E40" s="3">
        <f t="shared" si="6"/>
        <v>2357947692.2787285</v>
      </c>
      <c r="F40" s="3">
        <f t="shared" si="7"/>
        <v>25937424614.066013</v>
      </c>
      <c r="G40" s="4">
        <f t="shared" si="8"/>
        <v>51874849228.132027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10</v>
      </c>
      <c r="D43" s="9">
        <f>SUM(C43:C43)</f>
        <v>10</v>
      </c>
      <c r="E43" s="26">
        <f t="shared" ref="E43:E52" si="9">B43/R7</f>
        <v>1.2517639744801476</v>
      </c>
      <c r="F43" s="9">
        <f t="shared" ref="F43:F52" si="10">D43/R7</f>
        <v>12.517639744801478</v>
      </c>
      <c r="G43" s="2">
        <f>F43*2</f>
        <v>25.035279489602956</v>
      </c>
    </row>
    <row r="44" spans="1:7" x14ac:dyDescent="0.2">
      <c r="A44" s="19">
        <v>2</v>
      </c>
      <c r="B44" s="16">
        <f>B43*$O$2*2</f>
        <v>20</v>
      </c>
      <c r="C44" s="1">
        <f>B44*$O$2</f>
        <v>200</v>
      </c>
      <c r="D44" s="3">
        <f>SUM($C$43:C44)</f>
        <v>210</v>
      </c>
      <c r="E44" s="16">
        <f t="shared" si="9"/>
        <v>20.454865102143287</v>
      </c>
      <c r="F44" s="3">
        <f t="shared" si="10"/>
        <v>214.77608357250455</v>
      </c>
      <c r="G44" s="3">
        <f t="shared" ref="G44:G52" si="11">F44*2</f>
        <v>429.55216714500909</v>
      </c>
    </row>
    <row r="45" spans="1:7" x14ac:dyDescent="0.2">
      <c r="A45" s="19">
        <v>3</v>
      </c>
      <c r="B45" s="16">
        <f>B44*$O$2*2</f>
        <v>400</v>
      </c>
      <c r="C45" s="1">
        <f>B45*$O$2</f>
        <v>4000</v>
      </c>
      <c r="D45" s="3">
        <f>SUM($C$43:C45)</f>
        <v>4210</v>
      </c>
      <c r="E45" s="16">
        <f t="shared" si="9"/>
        <v>400.99576519519843</v>
      </c>
      <c r="F45" s="3">
        <f t="shared" si="10"/>
        <v>4220.4804286794633</v>
      </c>
      <c r="G45" s="3">
        <f t="shared" si="11"/>
        <v>8440.9608573589267</v>
      </c>
    </row>
    <row r="46" spans="1:7" x14ac:dyDescent="0.2">
      <c r="A46" s="19">
        <v>4</v>
      </c>
      <c r="B46" s="16">
        <f>B45*$O$2*2</f>
        <v>8000</v>
      </c>
      <c r="C46" s="1">
        <f>B46*$O$2</f>
        <v>80000</v>
      </c>
      <c r="D46" s="3">
        <f>SUM($C$43:C46)</f>
        <v>84210</v>
      </c>
      <c r="E46" s="16">
        <f t="shared" si="9"/>
        <v>8002.2214582536571</v>
      </c>
      <c r="F46" s="3">
        <f t="shared" si="10"/>
        <v>84233.383624942566</v>
      </c>
      <c r="G46" s="3">
        <f t="shared" si="11"/>
        <v>168466.76724988513</v>
      </c>
    </row>
    <row r="47" spans="1:7" x14ac:dyDescent="0.2">
      <c r="A47" s="19">
        <v>5</v>
      </c>
      <c r="B47" s="16">
        <f>B46*$O$2*2</f>
        <v>160000</v>
      </c>
      <c r="C47" s="1">
        <f>B47*$O$2</f>
        <v>1600000</v>
      </c>
      <c r="D47" s="3">
        <f>SUM($C$43:C47)</f>
        <v>1684210</v>
      </c>
      <c r="E47" s="16">
        <f t="shared" si="9"/>
        <v>160004.96620945036</v>
      </c>
      <c r="F47" s="3">
        <f t="shared" si="10"/>
        <v>1684262.2758726149</v>
      </c>
      <c r="G47" s="3">
        <f t="shared" si="11"/>
        <v>3368524.5517452299</v>
      </c>
    </row>
    <row r="48" spans="1:7" x14ac:dyDescent="0.2">
      <c r="A48" s="19">
        <v>6</v>
      </c>
      <c r="B48" s="16">
        <f>B47*$O$2*2</f>
        <v>3200000</v>
      </c>
      <c r="C48" s="1">
        <f>B48*$O$2</f>
        <v>32000000</v>
      </c>
      <c r="D48" s="3">
        <f>SUM($C$43:C48)</f>
        <v>33684210</v>
      </c>
      <c r="E48" s="16">
        <f t="shared" si="9"/>
        <v>3200011.1048582867</v>
      </c>
      <c r="F48" s="3">
        <f t="shared" si="10"/>
        <v>33684326.893243298</v>
      </c>
      <c r="G48" s="3">
        <f t="shared" si="11"/>
        <v>67368653.786486596</v>
      </c>
    </row>
    <row r="49" spans="1:7" x14ac:dyDescent="0.2">
      <c r="A49" s="19">
        <v>7</v>
      </c>
      <c r="B49" s="16">
        <f>B48*$O$2*2</f>
        <v>64000000</v>
      </c>
      <c r="C49" s="1">
        <f>B49*$O$2</f>
        <v>640000000</v>
      </c>
      <c r="D49" s="3">
        <f>SUM($C$43:C49)</f>
        <v>673684210</v>
      </c>
      <c r="E49" s="16">
        <f t="shared" si="9"/>
        <v>64000024.832035035</v>
      </c>
      <c r="F49" s="3">
        <f t="shared" si="10"/>
        <v>673684471.38984227</v>
      </c>
      <c r="G49" s="3">
        <f t="shared" si="11"/>
        <v>1347368942.7796845</v>
      </c>
    </row>
    <row r="50" spans="1:7" x14ac:dyDescent="0.2">
      <c r="A50" s="19">
        <v>8</v>
      </c>
      <c r="B50" s="16">
        <f>B49*$O$2*2</f>
        <v>1280000000</v>
      </c>
      <c r="C50" s="1">
        <f>B50*$O$2</f>
        <v>12800000000</v>
      </c>
      <c r="D50" s="3">
        <f>SUM($C$43:C50)</f>
        <v>13473684210</v>
      </c>
      <c r="E50" s="16">
        <f t="shared" si="9"/>
        <v>1280000055.5281067</v>
      </c>
      <c r="F50" s="3">
        <f t="shared" si="10"/>
        <v>13473684794.506386</v>
      </c>
      <c r="G50" s="3">
        <f t="shared" si="11"/>
        <v>26947369589.012772</v>
      </c>
    </row>
    <row r="51" spans="1:7" x14ac:dyDescent="0.2">
      <c r="A51" s="19">
        <v>9</v>
      </c>
      <c r="B51" s="16">
        <f>B50*$O$2*2</f>
        <v>25600000000</v>
      </c>
      <c r="C51" s="1">
        <f>B51*$O$2</f>
        <v>256000000000</v>
      </c>
      <c r="D51" s="3">
        <f>SUM($C$43:C51)</f>
        <v>269473684210</v>
      </c>
      <c r="E51" s="16">
        <f t="shared" si="9"/>
        <v>25600000124.169102</v>
      </c>
      <c r="F51" s="3">
        <f t="shared" si="10"/>
        <v>269473685517.04318</v>
      </c>
      <c r="G51" s="3">
        <f t="shared" si="11"/>
        <v>538947371034.08636</v>
      </c>
    </row>
    <row r="52" spans="1:7" ht="17" thickBot="1" x14ac:dyDescent="0.25">
      <c r="A52" s="33">
        <v>10</v>
      </c>
      <c r="B52" s="17">
        <f>B51*$O$2*2</f>
        <v>512000000000</v>
      </c>
      <c r="C52" s="28">
        <f>B52*$O$2</f>
        <v>5120000000000</v>
      </c>
      <c r="D52" s="4">
        <f>SUM($C$43:C52)</f>
        <v>5389473684210</v>
      </c>
      <c r="E52" s="17">
        <f t="shared" si="9"/>
        <v>512000000277.66046</v>
      </c>
      <c r="F52" s="4">
        <f t="shared" si="10"/>
        <v>5389473687132.7422</v>
      </c>
      <c r="G52" s="4">
        <f t="shared" si="11"/>
        <v>10778947374265.484</v>
      </c>
    </row>
  </sheetData>
  <conditionalFormatting sqref="R7:R16">
    <cfRule type="cellIs" dxfId="959" priority="69" operator="lessThanOrEqual">
      <formula>0</formula>
    </cfRule>
    <cfRule type="cellIs" dxfId="958" priority="70" operator="greaterThan">
      <formula>0</formula>
    </cfRule>
  </conditionalFormatting>
  <conditionalFormatting sqref="F31:F40">
    <cfRule type="cellIs" dxfId="957" priority="39" stopIfTrue="1" operator="lessThan">
      <formula>0</formula>
    </cfRule>
    <cfRule type="cellIs" dxfId="956" priority="40" operator="equal">
      <formula>MIN($F$31:$F$40)</formula>
    </cfRule>
  </conditionalFormatting>
  <conditionalFormatting sqref="E31:E40">
    <cfRule type="cellIs" dxfId="955" priority="37" stopIfTrue="1" operator="lessThan">
      <formula>0</formula>
    </cfRule>
    <cfRule type="cellIs" dxfId="954" priority="38" operator="equal">
      <formula>MIN($E$31:$E$40)</formula>
    </cfRule>
  </conditionalFormatting>
  <conditionalFormatting sqref="F19:F28">
    <cfRule type="cellIs" dxfId="953" priority="35" stopIfTrue="1" operator="lessThan">
      <formula>0</formula>
    </cfRule>
    <cfRule type="cellIs" dxfId="952" priority="36" operator="equal">
      <formula>MIN($F$19:$F$28)</formula>
    </cfRule>
  </conditionalFormatting>
  <conditionalFormatting sqref="E19:E28">
    <cfRule type="cellIs" dxfId="951" priority="33" stopIfTrue="1" operator="lessThan">
      <formula>0</formula>
    </cfRule>
    <cfRule type="cellIs" dxfId="950" priority="34" operator="equal">
      <formula>MIN($E$19:$E$28)</formula>
    </cfRule>
  </conditionalFormatting>
  <conditionalFormatting sqref="F43:F52">
    <cfRule type="cellIs" dxfId="949" priority="31" stopIfTrue="1" operator="lessThan">
      <formula>0</formula>
    </cfRule>
    <cfRule type="cellIs" dxfId="948" priority="32" operator="equal">
      <formula>MIN($F$43:$F$52)</formula>
    </cfRule>
  </conditionalFormatting>
  <conditionalFormatting sqref="E43:E52">
    <cfRule type="cellIs" dxfId="947" priority="29" stopIfTrue="1" operator="lessThan">
      <formula>0</formula>
    </cfRule>
    <cfRule type="cellIs" dxfId="946" priority="30" operator="equal">
      <formula>MIN($E$43:$E$52)</formula>
    </cfRule>
  </conditionalFormatting>
  <conditionalFormatting sqref="G19:G28">
    <cfRule type="cellIs" dxfId="945" priority="11" stopIfTrue="1" operator="lessThanOrEqual">
      <formula>0</formula>
    </cfRule>
    <cfRule type="cellIs" dxfId="944" priority="12" operator="equal">
      <formula>MIN($G$19:$G$28)</formula>
    </cfRule>
  </conditionalFormatting>
  <conditionalFormatting sqref="G31:G40">
    <cfRule type="cellIs" dxfId="943" priority="9" stopIfTrue="1" operator="lessThanOrEqual">
      <formula>0</formula>
    </cfRule>
    <cfRule type="cellIs" dxfId="942" priority="10" operator="equal">
      <formula>MIN($G$19:$G$28)</formula>
    </cfRule>
  </conditionalFormatting>
  <conditionalFormatting sqref="G43:G52">
    <cfRule type="cellIs" dxfId="941" priority="7" stopIfTrue="1" operator="lessThanOrEqual">
      <formula>0</formula>
    </cfRule>
    <cfRule type="cellIs" dxfId="940" priority="8" operator="equal">
      <formula>MIN($G$19:$G$28)</formula>
    </cfRule>
  </conditionalFormatting>
  <conditionalFormatting sqref="S7:T16">
    <cfRule type="cellIs" dxfId="939" priority="3" operator="lessThanOrEqual">
      <formula>0</formula>
    </cfRule>
    <cfRule type="cellIs" dxfId="938" priority="4" operator="greaterThan">
      <formula>0</formula>
    </cfRule>
  </conditionalFormatting>
  <conditionalFormatting sqref="U7:U16">
    <cfRule type="cellIs" dxfId="937" priority="1" operator="lessThanOrEqual">
      <formula>0</formula>
    </cfRule>
    <cfRule type="cellIs" dxfId="93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1.0000000000000002</v>
      </c>
    </row>
    <row r="2" spans="1:23" x14ac:dyDescent="0.2">
      <c r="A2" t="s">
        <v>4</v>
      </c>
      <c r="B2" s="34" t="s">
        <v>12</v>
      </c>
      <c r="C2" s="40">
        <f>'B Analysis'!B9</f>
        <v>0.6670834231989099</v>
      </c>
      <c r="D2" s="34" t="s">
        <v>13</v>
      </c>
      <c r="E2" s="40">
        <f>'B Analysis'!E9</f>
        <v>0.33291657680109032</v>
      </c>
      <c r="F2" s="34" t="s">
        <v>17</v>
      </c>
      <c r="G2" s="40">
        <f>'B Analysis'!V9</f>
        <v>0.92501563162996714</v>
      </c>
      <c r="H2" t="s">
        <v>20</v>
      </c>
      <c r="I2" s="48">
        <f>'B Analysis'!W9</f>
        <v>-2</v>
      </c>
      <c r="J2" t="s">
        <v>6</v>
      </c>
      <c r="K2" s="48">
        <f>C2*G2-E2*I2</f>
        <v>1.282895747662401</v>
      </c>
      <c r="L2" t="s">
        <v>5</v>
      </c>
      <c r="M2" s="48">
        <v>1</v>
      </c>
      <c r="N2" t="s">
        <v>47</v>
      </c>
      <c r="O2" s="48">
        <v>2</v>
      </c>
    </row>
    <row r="4" spans="1:23" x14ac:dyDescent="0.2">
      <c r="A4" t="s">
        <v>10</v>
      </c>
      <c r="B4">
        <f>$C$2</f>
        <v>0.6670834231989099</v>
      </c>
      <c r="C4" t="s">
        <v>11</v>
      </c>
      <c r="D4">
        <f>$E$2</f>
        <v>0.33291657680109032</v>
      </c>
      <c r="E4" t="s">
        <v>5</v>
      </c>
      <c r="F4">
        <f>$G$2</f>
        <v>0.92501563162996714</v>
      </c>
      <c r="G4" t="s">
        <v>72</v>
      </c>
      <c r="H4">
        <f>$I$2</f>
        <v>-2</v>
      </c>
      <c r="I4" t="s">
        <v>6</v>
      </c>
      <c r="J4">
        <f>$K$2</f>
        <v>1.282895747662401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41" t="s">
        <v>7</v>
      </c>
      <c r="S6" s="42" t="s">
        <v>17</v>
      </c>
      <c r="T6" s="43" t="s">
        <v>20</v>
      </c>
      <c r="U6" s="44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0.6670834231989099</v>
      </c>
      <c r="C7" s="18">
        <v>1</v>
      </c>
      <c r="D7" s="37">
        <f>C7*D4</f>
        <v>0.33291657680109032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1.0000000000000002</v>
      </c>
      <c r="R7" s="23">
        <f>B7-D7</f>
        <v>0.33416684639781957</v>
      </c>
      <c r="S7" s="26">
        <f>SUM(C7)*$B$4*$F$4</f>
        <v>0.61706259406022035</v>
      </c>
      <c r="T7" s="9">
        <f>SUM(C7)*$D$4*$H$4</f>
        <v>-0.66583315360218065</v>
      </c>
      <c r="U7" s="91">
        <f>S7+T7</f>
        <v>-4.8770559541960301E-2</v>
      </c>
      <c r="V7" s="68">
        <f>(U7-W7*D7)/B7</f>
        <v>0.42595274800345895</v>
      </c>
      <c r="W7" s="18">
        <f>-COUNT(D7:M7)</f>
        <v>-1</v>
      </c>
    </row>
    <row r="8" spans="1:23" x14ac:dyDescent="0.2">
      <c r="A8" s="20">
        <v>2</v>
      </c>
      <c r="B8" s="19">
        <f>C8*B4</f>
        <v>0.85752533292523547</v>
      </c>
      <c r="C8" s="19">
        <f>1/(1-B4*D4)</f>
        <v>1.2854843983576847</v>
      </c>
      <c r="D8" s="32">
        <f>C8*D4</f>
        <v>0.42795906543244955</v>
      </c>
      <c r="E8" s="1">
        <f>D8*D4</f>
        <v>0.14247466707476492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20">
        <f>B8-E8</f>
        <v>0.7150506658504705</v>
      </c>
      <c r="S8" s="16">
        <f>SUM(C8:D8)*$B$4*$F$4</f>
        <v>1.0573018685418694</v>
      </c>
      <c r="T8" s="3">
        <f>SUM(C8:D8)*$D$4*$H$4</f>
        <v>-1.1408674650144288</v>
      </c>
      <c r="U8" s="92">
        <f>S8+T8+U7</f>
        <v>-0.13233615601451976</v>
      </c>
      <c r="V8" s="68">
        <f>(U8-W8*E8)/B8</f>
        <v>0.17796929405503156</v>
      </c>
      <c r="W8" s="19">
        <f>-COUNT(D8:M8)</f>
        <v>-2</v>
      </c>
    </row>
    <row r="9" spans="1:23" x14ac:dyDescent="0.2">
      <c r="A9" s="20">
        <v>3</v>
      </c>
      <c r="B9" s="19">
        <f>C9*B4</f>
        <v>0.9336163152569622</v>
      </c>
      <c r="C9" s="19">
        <f>1/(1-D4*B4/(1-D4*B4))</f>
        <v>1.3995495657498567</v>
      </c>
      <c r="D9" s="32">
        <f>C9*D4*C8</f>
        <v>0.59894992418469917</v>
      </c>
      <c r="E9" s="1">
        <f>D9*(D4)</f>
        <v>0.19940035843484263</v>
      </c>
      <c r="F9" s="1">
        <f>E9*D4</f>
        <v>6.6383684743038227E-2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20">
        <f>B9-F9</f>
        <v>0.86723263051392396</v>
      </c>
      <c r="S9" s="16">
        <f>SUM(C9:E9)*$B$4*$F$4</f>
        <v>1.3562417819193859</v>
      </c>
      <c r="T9" s="3">
        <f>SUM(C9:E9)*$D$4*$H$4</f>
        <v>-1.4634345873415511</v>
      </c>
      <c r="U9" s="92">
        <f t="shared" ref="U9:U15" si="0">S9+T9+U8</f>
        <v>-0.2395289614366849</v>
      </c>
      <c r="V9" s="68">
        <f>(U9-W9*F9)/B9</f>
        <v>-4.3248930580713864E-2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0.96793274331593149</v>
      </c>
      <c r="C10" s="19">
        <f>1/(1-D4*B4/(1-D4*B4/(1-D4*B4)))</f>
        <v>1.4509920493516968</v>
      </c>
      <c r="D10" s="32">
        <f>C10*D4*C9</f>
        <v>0.67606544199378293</v>
      </c>
      <c r="E10" s="1">
        <f>D10*D4*C8</f>
        <v>0.28932833472683528</v>
      </c>
      <c r="F10" s="1">
        <f>E10*D4</f>
        <v>9.6322198768818021E-2</v>
      </c>
      <c r="G10" s="1">
        <f>F10*D4</f>
        <v>3.2067256684069095E-2</v>
      </c>
      <c r="H10" s="1"/>
      <c r="I10" s="1"/>
      <c r="J10" s="1"/>
      <c r="K10" s="1"/>
      <c r="L10" s="1"/>
      <c r="M10" s="3"/>
      <c r="N10">
        <f>B10+G10</f>
        <v>1.0000000000000007</v>
      </c>
      <c r="R10" s="20">
        <f>B10-G10</f>
        <v>0.93586548663186242</v>
      </c>
      <c r="S10" s="16">
        <f>SUM(C10:F10)*$B$4*$F$4</f>
        <v>1.550498131924402</v>
      </c>
      <c r="T10" s="3">
        <f>SUM(C10:F10)*$D$4*$H$4</f>
        <v>-1.6730443082614781</v>
      </c>
      <c r="U10" s="92">
        <f t="shared" si="0"/>
        <v>-0.36207513777376099</v>
      </c>
      <c r="V10" s="68">
        <f>(U10-W10*G10)/B10</f>
        <v>-0.24155202172055329</v>
      </c>
      <c r="W10" s="19">
        <f t="shared" si="1"/>
        <v>-4</v>
      </c>
    </row>
    <row r="11" spans="1:23" x14ac:dyDescent="0.2">
      <c r="A11" s="20">
        <v>5</v>
      </c>
      <c r="B11" s="19">
        <f>C11*B4</f>
        <v>0.98424850271817776</v>
      </c>
      <c r="C11" s="19">
        <f>1/(1-D4*B4/(1-D4*B4/(1-D4*B4/(1-D4*B4))))</f>
        <v>1.4754503986897844</v>
      </c>
      <c r="D11" s="32">
        <f>C11*D4*C10</f>
        <v>0.71273004568128095</v>
      </c>
      <c r="E11" s="1">
        <f>D11*D4*C9</f>
        <v>0.3320846269082286</v>
      </c>
      <c r="F11" s="1">
        <f>E11*D4*C8</f>
        <v>0.1421186265761292</v>
      </c>
      <c r="G11" s="1">
        <f>F11*D4</f>
        <v>4.7313646659397392E-2</v>
      </c>
      <c r="H11" s="1">
        <f>G11*D4</f>
        <v>1.5751497281822922E-2</v>
      </c>
      <c r="I11" s="1"/>
      <c r="J11" s="1"/>
      <c r="K11" s="1"/>
      <c r="L11" s="1"/>
      <c r="M11" s="3"/>
      <c r="N11">
        <f>B11+H11</f>
        <v>1.0000000000000007</v>
      </c>
      <c r="R11" s="20">
        <f>B11-H11</f>
        <v>0.96849700543635486</v>
      </c>
      <c r="S11" s="16">
        <f>SUM(C11:G11)*$B$4*$F$4</f>
        <v>1.6720528725244057</v>
      </c>
      <c r="T11" s="3">
        <f>SUM(C11:G11)*$D$4*$H$4</f>
        <v>-1.8042063282057574</v>
      </c>
      <c r="U11" s="92">
        <f t="shared" si="0"/>
        <v>-0.49422859345511272</v>
      </c>
      <c r="V11" s="68">
        <f>(U11-W11*H11)/B11</f>
        <v>-0.42212013114432029</v>
      </c>
      <c r="W11" s="19">
        <f t="shared" si="1"/>
        <v>-5</v>
      </c>
    </row>
    <row r="12" spans="1:23" x14ac:dyDescent="0.2">
      <c r="A12" s="20">
        <v>6</v>
      </c>
      <c r="B12" s="19">
        <f>C12*B4</f>
        <v>0.99220032549013326</v>
      </c>
      <c r="C12" s="19">
        <f>1/(1-D4*B4/(1-D4*B4/(1-D4*B4/(1-D4*B4/(1-D4*B4)))))</f>
        <v>1.487370681064399</v>
      </c>
      <c r="D12" s="32">
        <f>C12*D4*C11</f>
        <v>0.73059929855141303</v>
      </c>
      <c r="E12" s="1">
        <f>D12*D4*C10</f>
        <v>0.35292279014846273</v>
      </c>
      <c r="F12" s="1">
        <f>E12*D4*C9</f>
        <v>0.16443846278689503</v>
      </c>
      <c r="G12" s="1">
        <f>F12*D4*C8</f>
        <v>7.0372930855428228E-2</v>
      </c>
      <c r="H12" s="1">
        <f>G12*D4</f>
        <v>2.342831523984899E-2</v>
      </c>
      <c r="I12" s="1">
        <f>H12*D4</f>
        <v>7.7996745098673414E-3</v>
      </c>
      <c r="J12" s="1"/>
      <c r="K12" s="1"/>
      <c r="L12" s="1"/>
      <c r="M12" s="3"/>
      <c r="N12">
        <f>B12+I12</f>
        <v>1.0000000000000007</v>
      </c>
      <c r="R12" s="20">
        <f>B12-I12</f>
        <v>0.98440065098026597</v>
      </c>
      <c r="S12" s="16">
        <f>SUM(C12:H12)*$B$4*$F$4</f>
        <v>1.7457518262135974</v>
      </c>
      <c r="T12" s="3">
        <f>SUM(C12:H12)*$D$4*$H$4</f>
        <v>-1.8837302002155178</v>
      </c>
      <c r="U12" s="92">
        <f t="shared" si="0"/>
        <v>-0.6322069674570332</v>
      </c>
      <c r="V12" s="68">
        <f>(U12-W12*I12)/B12</f>
        <v>-0.59001081269414535</v>
      </c>
      <c r="W12" s="19">
        <f t="shared" si="1"/>
        <v>-6</v>
      </c>
    </row>
    <row r="13" spans="1:23" x14ac:dyDescent="0.2">
      <c r="A13" s="20">
        <v>7</v>
      </c>
      <c r="B13" s="19">
        <f>C13*B4</f>
        <v>0.99612256497237384</v>
      </c>
      <c r="C13" s="19">
        <f>1/(1-D4*B4/(1-D4*B4/(1-D4*B4/(1-D4*B4/(1-D4*B4/(1-D4*B4))))))</f>
        <v>1.4932503646929203</v>
      </c>
      <c r="D13" s="32">
        <f>C13*D4*C12</f>
        <v>0.73941331404639565</v>
      </c>
      <c r="E13" s="1">
        <f>D13*D4*C11</f>
        <v>0.36320122176623881</v>
      </c>
      <c r="F13" s="1">
        <f>E13*D4*C10</f>
        <v>0.17544773013774154</v>
      </c>
      <c r="G13" s="1">
        <f>F13*D4*C9</f>
        <v>8.174693119467813E-2</v>
      </c>
      <c r="H13" s="1">
        <f>G13*D4*C8</f>
        <v>3.498434027604521E-2</v>
      </c>
      <c r="I13" s="1">
        <f>H13*D4</f>
        <v>1.1646866806345482E-2</v>
      </c>
      <c r="J13" s="1">
        <f>I13*D4</f>
        <v>3.8774350276267852E-3</v>
      </c>
      <c r="K13" s="1"/>
      <c r="L13" s="1"/>
      <c r="M13" s="3"/>
      <c r="N13">
        <f>B13+J13</f>
        <v>1.0000000000000007</v>
      </c>
      <c r="R13" s="20">
        <f>B13-J13</f>
        <v>0.99224512994474701</v>
      </c>
      <c r="S13" s="16">
        <f>SUM(C13:I13)*$B$4*$F$4</f>
        <v>1.7892907078424753</v>
      </c>
      <c r="T13" s="3">
        <f>SUM(C13:I13)*$D$4*$H$4</f>
        <v>-1.9307102491413788</v>
      </c>
      <c r="U13" s="92">
        <f t="shared" si="0"/>
        <v>-0.77362650875593664</v>
      </c>
      <c r="V13" s="68">
        <f>(U13-W13*J13)/B13</f>
        <v>-0.74939017527752916</v>
      </c>
      <c r="W13" s="19">
        <f t="shared" si="1"/>
        <v>-7</v>
      </c>
    </row>
    <row r="14" spans="1:23" x14ac:dyDescent="0.2">
      <c r="A14" s="20">
        <v>8</v>
      </c>
      <c r="B14" s="19">
        <f>C14*B4</f>
        <v>0.99806865341173867</v>
      </c>
      <c r="C14" s="19">
        <f>1/(1-D4*B4/(1-D4*B4/(1-D4*B4/(1-D4*B4/(1-D4*B4/(1-D4*B4/(1-D4*B4)))))))</f>
        <v>1.4961676736406266</v>
      </c>
      <c r="D14" s="32">
        <f>C14*D4*C13</f>
        <v>0.74378654360997376</v>
      </c>
      <c r="E14" s="1">
        <f>D14*D4*C12</f>
        <v>0.36830104727070501</v>
      </c>
      <c r="F14" s="1">
        <f>E14*D4*C11</f>
        <v>0.18091017270769874</v>
      </c>
      <c r="G14" s="1">
        <f>F14*D4*C10</f>
        <v>8.7390342482991462E-2</v>
      </c>
      <c r="H14" s="1">
        <f>G14*D4*C9</f>
        <v>4.0718066334787521E-2</v>
      </c>
      <c r="I14" s="1">
        <f>H14*D4*C8</f>
        <v>1.7425665614852155E-2</v>
      </c>
      <c r="J14" s="1">
        <f>I14*D4</f>
        <v>5.8012929449770467E-3</v>
      </c>
      <c r="K14" s="1">
        <f>J14*D4</f>
        <v>1.9313465882620745E-3</v>
      </c>
      <c r="L14" s="1"/>
      <c r="M14" s="3"/>
      <c r="N14">
        <f>B14+K14</f>
        <v>1.0000000000000007</v>
      </c>
      <c r="R14" s="20">
        <f>B14-K14</f>
        <v>0.99613730682347656</v>
      </c>
      <c r="S14" s="16">
        <f>SUM(C14:J14)*$B$4*$F$4</f>
        <v>1.8144730543267213</v>
      </c>
      <c r="T14" s="3">
        <f>SUM(C14:J14)*$D$4*$H$4</f>
        <v>-1.9578829239009705</v>
      </c>
      <c r="U14" s="92">
        <f t="shared" si="0"/>
        <v>-0.91703637833018581</v>
      </c>
      <c r="V14" s="68">
        <f>(U14-W14*K14)/B14</f>
        <v>-0.90333024941937856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0.9990370647404313</v>
      </c>
      <c r="C15" s="19">
        <f>1/(1-D4*B4/(1-D4*B4/(1-D4*B4/(1-D4*B4/(1-D4*B4/(1-D4*B4/(1-D4*B4/(1-D4*B4))))))))</f>
        <v>1.4976193831195532</v>
      </c>
      <c r="D15" s="32">
        <f>C15*D4*C14</f>
        <v>0.74596274740764157</v>
      </c>
      <c r="E15" s="1">
        <f>D15*D4*C13</f>
        <v>0.37083881929225482</v>
      </c>
      <c r="F15" s="1">
        <f>E15*D4*C12</f>
        <v>0.18362839000968678</v>
      </c>
      <c r="G15" s="1">
        <f>F15*D4*C11</f>
        <v>9.0198613326971835E-2</v>
      </c>
      <c r="H15" s="1">
        <f>G15*D4*C10</f>
        <v>4.3571279559115376E-2</v>
      </c>
      <c r="I15" s="1">
        <f>H15*D4*C9</f>
        <v>2.0301307913113249E-2</v>
      </c>
      <c r="J15" s="1">
        <f>I15*D4*C8</f>
        <v>8.6881287615523384E-3</v>
      </c>
      <c r="K15" s="1">
        <f>J15*D4</f>
        <v>2.8924220861031007E-3</v>
      </c>
      <c r="L15" s="1">
        <f>K15*D4</f>
        <v>9.6293525956931282E-4</v>
      </c>
      <c r="M15" s="3"/>
      <c r="N15">
        <f>B15+L15</f>
        <v>1.0000000000000007</v>
      </c>
      <c r="R15" s="20">
        <f>B15-L15</f>
        <v>0.99807412948086194</v>
      </c>
      <c r="S15" s="16">
        <f>SUM(C15:K15)*$B$4*$F$4</f>
        <v>1.8287890835252822</v>
      </c>
      <c r="T15" s="3">
        <f>SUM(C15:K15)*$D$4*$H$4</f>
        <v>-1.973330444071685</v>
      </c>
      <c r="U15" s="92">
        <f t="shared" si="0"/>
        <v>-1.0615777388765886</v>
      </c>
      <c r="V15" s="68">
        <f>(U15-W15*L15)/B15</f>
        <v>-1.0539261842242371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0.99951966558464156</v>
      </c>
      <c r="C16" s="33">
        <f>1/(1-D4*B4/(1-D4*B4/(1-D4*B4/(1-D4*B4/(1-D4*B4/(1-D4*B4/(1-D4*B4/(1-D4*B4/(1-D4*B4)))))))))</f>
        <v>1.4983428321327157</v>
      </c>
      <c r="D16" s="38">
        <f>C16*D4*C15</f>
        <v>0.74704724297146929</v>
      </c>
      <c r="E16" s="28">
        <f>D16*D4*C14</f>
        <v>0.37210349978878116</v>
      </c>
      <c r="F16" s="28">
        <f>E16*D4*C13</f>
        <v>0.18498299411831171</v>
      </c>
      <c r="G16" s="28">
        <f>F16*D4*C12</f>
        <v>9.1598094972756769E-2</v>
      </c>
      <c r="H16" s="28">
        <f>G16*D4*C11</f>
        <v>4.4993157918005448E-2</v>
      </c>
      <c r="I16" s="28">
        <f>H16*D4*C10</f>
        <v>2.1734363640229324E-2</v>
      </c>
      <c r="J16" s="28">
        <f>I16*D4*C9</f>
        <v>1.0126762698286633E-2</v>
      </c>
      <c r="K16" s="28">
        <f>J16*D4*C8</f>
        <v>4.3338399002149381E-3</v>
      </c>
      <c r="L16" s="28">
        <f>K16*D4</f>
        <v>1.442807143983536E-3</v>
      </c>
      <c r="M16" s="4">
        <f>L16*D4</f>
        <v>4.8033441535915664E-4</v>
      </c>
      <c r="N16">
        <f>B16+M16</f>
        <v>1.0000000000000007</v>
      </c>
      <c r="R16" s="21">
        <f>B16-M16</f>
        <v>0.99903933116928245</v>
      </c>
      <c r="S16" s="17">
        <f>SUM(C16:L16)*$B$4*$F$4</f>
        <v>1.8368136763799834</v>
      </c>
      <c r="T16" s="4">
        <f>SUM(C16:L16)*$D$4*$H$4</f>
        <v>-1.981989273853705</v>
      </c>
      <c r="U16" s="93">
        <f>S16+T16+U15</f>
        <v>-1.2067533363503102</v>
      </c>
      <c r="V16" s="69">
        <f>(U16-W16*M16)/B16</f>
        <v>-1.2025276075920639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2</v>
      </c>
      <c r="D19" s="9">
        <f>SUM($C$19:C19)</f>
        <v>2</v>
      </c>
      <c r="E19" s="26">
        <f t="shared" ref="E19:E28" si="2">B19/R7</f>
        <v>2.9925170937200578</v>
      </c>
      <c r="F19" s="9">
        <f t="shared" ref="F19:F28" si="3">D19/R7</f>
        <v>5.9850341874401156</v>
      </c>
      <c r="G19" s="2">
        <f>F19*2</f>
        <v>11.970068374880231</v>
      </c>
    </row>
    <row r="20" spans="1:7" x14ac:dyDescent="0.2">
      <c r="A20" s="19">
        <v>2</v>
      </c>
      <c r="B20" s="16">
        <f>C19</f>
        <v>2</v>
      </c>
      <c r="C20" s="1">
        <f>B20*$O$2</f>
        <v>4</v>
      </c>
      <c r="D20" s="3">
        <f>SUM($C$19:C20)</f>
        <v>6</v>
      </c>
      <c r="E20" s="16">
        <f t="shared" si="2"/>
        <v>2.7970045977388609</v>
      </c>
      <c r="F20" s="3">
        <f t="shared" si="3"/>
        <v>8.3910137932165831</v>
      </c>
      <c r="G20" s="3">
        <f t="shared" ref="G20:G28" si="4">F20*2</f>
        <v>16.782027586433166</v>
      </c>
    </row>
    <row r="21" spans="1:7" x14ac:dyDescent="0.2">
      <c r="A21" s="19">
        <v>3</v>
      </c>
      <c r="B21" s="16">
        <f t="shared" ref="B21:B28" si="5">C20</f>
        <v>4</v>
      </c>
      <c r="C21" s="1">
        <f>B21*$O$2</f>
        <v>8</v>
      </c>
      <c r="D21" s="3">
        <f>SUM($C$19:C21)</f>
        <v>14</v>
      </c>
      <c r="E21" s="16">
        <f t="shared" si="2"/>
        <v>4.6123725736998518</v>
      </c>
      <c r="F21" s="3">
        <f t="shared" si="3"/>
        <v>16.143304007949482</v>
      </c>
      <c r="G21" s="3">
        <f t="shared" si="4"/>
        <v>32.286608015898963</v>
      </c>
    </row>
    <row r="22" spans="1:7" x14ac:dyDescent="0.2">
      <c r="A22" s="19">
        <v>4</v>
      </c>
      <c r="B22" s="16">
        <f t="shared" si="5"/>
        <v>8</v>
      </c>
      <c r="C22" s="1">
        <f>B22*$O$2</f>
        <v>16</v>
      </c>
      <c r="D22" s="3">
        <f>SUM($C$19:C22)</f>
        <v>30</v>
      </c>
      <c r="E22" s="16">
        <f t="shared" si="2"/>
        <v>8.5482370215314152</v>
      </c>
      <c r="F22" s="3">
        <f t="shared" si="3"/>
        <v>32.055888830742809</v>
      </c>
      <c r="G22" s="3">
        <f t="shared" si="4"/>
        <v>64.111777661485618</v>
      </c>
    </row>
    <row r="23" spans="1:7" x14ac:dyDescent="0.2">
      <c r="A23" s="19">
        <v>5</v>
      </c>
      <c r="B23" s="16">
        <f t="shared" si="5"/>
        <v>16</v>
      </c>
      <c r="C23" s="1">
        <f>B23*$O$2</f>
        <v>32</v>
      </c>
      <c r="D23" s="3">
        <f>SUM($C$19:C23)</f>
        <v>62</v>
      </c>
      <c r="E23" s="16">
        <f t="shared" si="2"/>
        <v>16.5204434398754</v>
      </c>
      <c r="F23" s="3">
        <f t="shared" si="3"/>
        <v>64.016718329517175</v>
      </c>
      <c r="G23" s="3">
        <f t="shared" si="4"/>
        <v>128.03343665903435</v>
      </c>
    </row>
    <row r="24" spans="1:7" x14ac:dyDescent="0.2">
      <c r="A24" s="19">
        <v>6</v>
      </c>
      <c r="B24" s="16">
        <f t="shared" si="5"/>
        <v>32</v>
      </c>
      <c r="C24" s="1">
        <f>B24*$O$2</f>
        <v>64</v>
      </c>
      <c r="D24" s="3">
        <f>SUM($C$19:C24)</f>
        <v>126</v>
      </c>
      <c r="E24" s="16">
        <f t="shared" si="2"/>
        <v>32.507089433691867</v>
      </c>
      <c r="F24" s="3">
        <f t="shared" si="3"/>
        <v>127.99666464516173</v>
      </c>
      <c r="G24" s="3">
        <f t="shared" si="4"/>
        <v>255.99332929032346</v>
      </c>
    </row>
    <row r="25" spans="1:7" x14ac:dyDescent="0.2">
      <c r="A25" s="19">
        <v>7</v>
      </c>
      <c r="B25" s="16">
        <f t="shared" si="5"/>
        <v>64</v>
      </c>
      <c r="C25" s="1">
        <f>B25*$O$2</f>
        <v>128</v>
      </c>
      <c r="D25" s="3">
        <f>SUM($C$19:C25)</f>
        <v>254</v>
      </c>
      <c r="E25" s="16">
        <f t="shared" si="2"/>
        <v>64.500190596615809</v>
      </c>
      <c r="F25" s="3">
        <f t="shared" si="3"/>
        <v>255.98513143031897</v>
      </c>
      <c r="G25" s="3">
        <f t="shared" si="4"/>
        <v>511.97026286063794</v>
      </c>
    </row>
    <row r="26" spans="1:7" x14ac:dyDescent="0.2">
      <c r="A26" s="19">
        <v>8</v>
      </c>
      <c r="B26" s="16">
        <f t="shared" si="5"/>
        <v>128</v>
      </c>
      <c r="C26" s="1">
        <f>B26*$O$2</f>
        <v>256</v>
      </c>
      <c r="D26" s="3">
        <f>SUM($C$19:C26)</f>
        <v>510</v>
      </c>
      <c r="E26" s="16">
        <f t="shared" si="2"/>
        <v>128.49634194323235</v>
      </c>
      <c r="F26" s="3">
        <f t="shared" si="3"/>
        <v>511.97761243006636</v>
      </c>
      <c r="G26" s="3">
        <f t="shared" si="4"/>
        <v>1023.9552248601327</v>
      </c>
    </row>
    <row r="27" spans="1:7" x14ac:dyDescent="0.2">
      <c r="A27" s="19">
        <v>9</v>
      </c>
      <c r="B27" s="16">
        <f t="shared" si="5"/>
        <v>256</v>
      </c>
      <c r="C27" s="1">
        <f>B27*$O$2</f>
        <v>512</v>
      </c>
      <c r="D27" s="3">
        <f>SUM($C$19:C27)</f>
        <v>1022</v>
      </c>
      <c r="E27" s="16">
        <f t="shared" si="2"/>
        <v>256.49397418321604</v>
      </c>
      <c r="F27" s="3">
        <f t="shared" si="3"/>
        <v>1023.9720375595576</v>
      </c>
      <c r="G27" s="3">
        <f t="shared" si="4"/>
        <v>2047.9440751191153</v>
      </c>
    </row>
    <row r="28" spans="1:7" ht="17" thickBot="1" x14ac:dyDescent="0.25">
      <c r="A28" s="33">
        <v>10</v>
      </c>
      <c r="B28" s="17">
        <f t="shared" si="5"/>
        <v>512</v>
      </c>
      <c r="C28" s="28">
        <f>B28*$O$2</f>
        <v>1024</v>
      </c>
      <c r="D28" s="4">
        <f>SUM($C$19:C28)</f>
        <v>2046</v>
      </c>
      <c r="E28" s="17">
        <f t="shared" si="2"/>
        <v>512.49233541261253</v>
      </c>
      <c r="F28" s="4">
        <f t="shared" si="3"/>
        <v>2047.9674184652447</v>
      </c>
      <c r="G28" s="4">
        <f t="shared" si="4"/>
        <v>4095.9348369304894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7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2</v>
      </c>
      <c r="D31" s="9">
        <f>SUM($C$31:C31)</f>
        <v>2</v>
      </c>
      <c r="E31" s="2">
        <f t="shared" ref="E31:E40" si="6">B31/R7</f>
        <v>2.9925170937200578</v>
      </c>
      <c r="F31" s="2">
        <f t="shared" ref="F31:F40" si="7">D31/R7</f>
        <v>5.9850341874401156</v>
      </c>
      <c r="G31" s="2">
        <f>F31*2</f>
        <v>11.970068374880231</v>
      </c>
    </row>
    <row r="32" spans="1:7" x14ac:dyDescent="0.2">
      <c r="A32" s="19">
        <v>2</v>
      </c>
      <c r="B32" s="16">
        <f>B31*($O$2+1)</f>
        <v>3</v>
      </c>
      <c r="C32" s="1">
        <f>B32*$O$2</f>
        <v>6</v>
      </c>
      <c r="D32" s="3">
        <f>SUM($C$31:C32)</f>
        <v>8</v>
      </c>
      <c r="E32" s="3">
        <f t="shared" si="6"/>
        <v>4.1955068966082916</v>
      </c>
      <c r="F32" s="3">
        <f t="shared" si="7"/>
        <v>11.188018390955444</v>
      </c>
      <c r="G32" s="3">
        <f t="shared" ref="G32:G40" si="8">F32*2</f>
        <v>22.376036781910887</v>
      </c>
    </row>
    <row r="33" spans="1:7" x14ac:dyDescent="0.2">
      <c r="A33" s="19">
        <v>3</v>
      </c>
      <c r="B33" s="16">
        <f>B32*($O$2+1)</f>
        <v>9</v>
      </c>
      <c r="C33" s="1">
        <f>B33*$O$2</f>
        <v>18</v>
      </c>
      <c r="D33" s="3">
        <f>SUM($C$31:C33)</f>
        <v>26</v>
      </c>
      <c r="E33" s="3">
        <f t="shared" si="6"/>
        <v>10.377838290824666</v>
      </c>
      <c r="F33" s="3">
        <f t="shared" si="7"/>
        <v>29.980421729049034</v>
      </c>
      <c r="G33" s="3">
        <f t="shared" si="8"/>
        <v>59.960843458098068</v>
      </c>
    </row>
    <row r="34" spans="1:7" x14ac:dyDescent="0.2">
      <c r="A34" s="19">
        <v>4</v>
      </c>
      <c r="B34" s="16">
        <f>B33*($O$2+1)</f>
        <v>27</v>
      </c>
      <c r="C34" s="1">
        <f>B34*$O$2</f>
        <v>54</v>
      </c>
      <c r="D34" s="3">
        <f>SUM($C$31:C34)</f>
        <v>80</v>
      </c>
      <c r="E34" s="3">
        <f t="shared" si="6"/>
        <v>28.850299947668525</v>
      </c>
      <c r="F34" s="3">
        <f t="shared" si="7"/>
        <v>85.482370215314148</v>
      </c>
      <c r="G34" s="3">
        <f t="shared" si="8"/>
        <v>170.9647404306283</v>
      </c>
    </row>
    <row r="35" spans="1:7" x14ac:dyDescent="0.2">
      <c r="A35" s="19">
        <v>5</v>
      </c>
      <c r="B35" s="16">
        <f>B34*($O$2+1)</f>
        <v>81</v>
      </c>
      <c r="C35" s="1">
        <f>B35*$O$2</f>
        <v>162</v>
      </c>
      <c r="D35" s="3">
        <f>SUM($C$31:C35)</f>
        <v>242</v>
      </c>
      <c r="E35" s="3">
        <f t="shared" si="6"/>
        <v>83.634744914369222</v>
      </c>
      <c r="F35" s="3">
        <f t="shared" si="7"/>
        <v>249.87170702811545</v>
      </c>
      <c r="G35" s="3">
        <f t="shared" si="8"/>
        <v>499.7434140562309</v>
      </c>
    </row>
    <row r="36" spans="1:7" x14ac:dyDescent="0.2">
      <c r="A36" s="19">
        <v>6</v>
      </c>
      <c r="B36" s="16">
        <f>B35*($O$2+1)</f>
        <v>243</v>
      </c>
      <c r="C36" s="1">
        <f>B36*$O$2</f>
        <v>486</v>
      </c>
      <c r="D36" s="3">
        <f>SUM($C$31:C36)</f>
        <v>728</v>
      </c>
      <c r="E36" s="3">
        <f t="shared" si="6"/>
        <v>246.85071038709762</v>
      </c>
      <c r="F36" s="3">
        <f t="shared" si="7"/>
        <v>739.53628461648998</v>
      </c>
      <c r="G36" s="3">
        <f t="shared" si="8"/>
        <v>1479.07256923298</v>
      </c>
    </row>
    <row r="37" spans="1:7" x14ac:dyDescent="0.2">
      <c r="A37" s="19">
        <v>7</v>
      </c>
      <c r="B37" s="16">
        <f>B36*($O$2+1)</f>
        <v>729</v>
      </c>
      <c r="C37" s="1">
        <f>B37*$O$2</f>
        <v>1458</v>
      </c>
      <c r="D37" s="3">
        <f>SUM($C$31:C37)</f>
        <v>2186</v>
      </c>
      <c r="E37" s="3">
        <f t="shared" si="6"/>
        <v>734.6974835145769</v>
      </c>
      <c r="F37" s="3">
        <f t="shared" si="7"/>
        <v>2203.0846350656589</v>
      </c>
      <c r="G37" s="3">
        <f t="shared" si="8"/>
        <v>4406.1692701313177</v>
      </c>
    </row>
    <row r="38" spans="1:7" x14ac:dyDescent="0.2">
      <c r="A38" s="19">
        <v>8</v>
      </c>
      <c r="B38" s="16">
        <f>B37*($O$2+1)</f>
        <v>2187</v>
      </c>
      <c r="C38" s="1">
        <f>B38*$O$2</f>
        <v>4374</v>
      </c>
      <c r="D38" s="3">
        <f>SUM($C$31:C38)</f>
        <v>6560</v>
      </c>
      <c r="E38" s="3">
        <f t="shared" si="6"/>
        <v>2195.4804674206962</v>
      </c>
      <c r="F38" s="3">
        <f t="shared" si="7"/>
        <v>6585.4375245906576</v>
      </c>
      <c r="G38" s="3">
        <f t="shared" si="8"/>
        <v>13170.875049181315</v>
      </c>
    </row>
    <row r="39" spans="1:7" x14ac:dyDescent="0.2">
      <c r="A39" s="19">
        <v>9</v>
      </c>
      <c r="B39" s="16">
        <f>B38*($O$2+1)</f>
        <v>6561</v>
      </c>
      <c r="C39" s="1">
        <f>B39*$O$2</f>
        <v>13122</v>
      </c>
      <c r="D39" s="3">
        <f>SUM($C$31:C39)</f>
        <v>19682</v>
      </c>
      <c r="E39" s="3">
        <f t="shared" si="6"/>
        <v>6573.6600180315636</v>
      </c>
      <c r="F39" s="3">
        <f t="shared" si="7"/>
        <v>19719.978124508038</v>
      </c>
      <c r="G39" s="3">
        <f t="shared" si="8"/>
        <v>39439.956249016075</v>
      </c>
    </row>
    <row r="40" spans="1:7" ht="17" thickBot="1" x14ac:dyDescent="0.25">
      <c r="A40" s="33">
        <v>10</v>
      </c>
      <c r="B40" s="17">
        <f>B39*($O$2+1)</f>
        <v>19683</v>
      </c>
      <c r="C40" s="28">
        <f>B40*$O$2</f>
        <v>39366</v>
      </c>
      <c r="D40" s="4">
        <f>SUM($C$31:C40)</f>
        <v>59048</v>
      </c>
      <c r="E40" s="3">
        <f t="shared" si="6"/>
        <v>19701.927027200101</v>
      </c>
      <c r="F40" s="3">
        <f t="shared" si="7"/>
        <v>59104.780120007708</v>
      </c>
      <c r="G40" s="4">
        <f t="shared" si="8"/>
        <v>118209.56024001542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2</v>
      </c>
      <c r="D43" s="9">
        <f>SUM(C43:C43)</f>
        <v>2</v>
      </c>
      <c r="E43" s="26">
        <f t="shared" ref="E43:E52" si="9">B43/R7</f>
        <v>2.9925170937200578</v>
      </c>
      <c r="F43" s="9">
        <f t="shared" ref="F43:F52" si="10">D43/R7</f>
        <v>5.9850341874401156</v>
      </c>
      <c r="G43" s="2">
        <f>F43*2</f>
        <v>11.970068374880231</v>
      </c>
    </row>
    <row r="44" spans="1:7" x14ac:dyDescent="0.2">
      <c r="A44" s="19">
        <v>2</v>
      </c>
      <c r="B44" s="16">
        <f>B43*$O$2*2</f>
        <v>4</v>
      </c>
      <c r="C44" s="1">
        <f>B44*$O$2</f>
        <v>8</v>
      </c>
      <c r="D44" s="3">
        <f>SUM($C$43:C44)</f>
        <v>10</v>
      </c>
      <c r="E44" s="16">
        <f t="shared" si="9"/>
        <v>5.5940091954777218</v>
      </c>
      <c r="F44" s="3">
        <f t="shared" si="10"/>
        <v>13.985022988694306</v>
      </c>
      <c r="G44" s="3">
        <f t="shared" ref="G44:G52" si="11">F44*2</f>
        <v>27.970045977388612</v>
      </c>
    </row>
    <row r="45" spans="1:7" x14ac:dyDescent="0.2">
      <c r="A45" s="19">
        <v>3</v>
      </c>
      <c r="B45" s="16">
        <f>B44*$O$2*2</f>
        <v>16</v>
      </c>
      <c r="C45" s="1">
        <f>B45*$O$2</f>
        <v>32</v>
      </c>
      <c r="D45" s="3">
        <f>SUM($C$43:C45)</f>
        <v>42</v>
      </c>
      <c r="E45" s="16">
        <f t="shared" si="9"/>
        <v>18.449490294799407</v>
      </c>
      <c r="F45" s="3">
        <f t="shared" si="10"/>
        <v>48.429912023848445</v>
      </c>
      <c r="G45" s="3">
        <f t="shared" si="11"/>
        <v>96.85982404769689</v>
      </c>
    </row>
    <row r="46" spans="1:7" x14ac:dyDescent="0.2">
      <c r="A46" s="19">
        <v>4</v>
      </c>
      <c r="B46" s="16">
        <f>B45*$O$2*2</f>
        <v>64</v>
      </c>
      <c r="C46" s="1">
        <f>B46*$O$2</f>
        <v>128</v>
      </c>
      <c r="D46" s="3">
        <f>SUM($C$43:C46)</f>
        <v>170</v>
      </c>
      <c r="E46" s="16">
        <f t="shared" si="9"/>
        <v>68.385896172251321</v>
      </c>
      <c r="F46" s="3">
        <f t="shared" si="10"/>
        <v>181.65003670754257</v>
      </c>
      <c r="G46" s="3">
        <f t="shared" si="11"/>
        <v>363.30007341508514</v>
      </c>
    </row>
    <row r="47" spans="1:7" x14ac:dyDescent="0.2">
      <c r="A47" s="19">
        <v>5</v>
      </c>
      <c r="B47" s="16">
        <f>B46*$O$2*2</f>
        <v>256</v>
      </c>
      <c r="C47" s="1">
        <f>B47*$O$2</f>
        <v>512</v>
      </c>
      <c r="D47" s="3">
        <f>SUM($C$43:C47)</f>
        <v>682</v>
      </c>
      <c r="E47" s="16">
        <f t="shared" si="9"/>
        <v>264.32709503800641</v>
      </c>
      <c r="F47" s="3">
        <f t="shared" si="10"/>
        <v>704.18390162468904</v>
      </c>
      <c r="G47" s="3">
        <f t="shared" si="11"/>
        <v>1408.3678032493781</v>
      </c>
    </row>
    <row r="48" spans="1:7" x14ac:dyDescent="0.2">
      <c r="A48" s="19">
        <v>6</v>
      </c>
      <c r="B48" s="16">
        <f>B47*$O$2*2</f>
        <v>1024</v>
      </c>
      <c r="C48" s="1">
        <f>B48*$O$2</f>
        <v>2048</v>
      </c>
      <c r="D48" s="3">
        <f>SUM($C$43:C48)</f>
        <v>2730</v>
      </c>
      <c r="E48" s="16">
        <f t="shared" si="9"/>
        <v>1040.2268618781397</v>
      </c>
      <c r="F48" s="3">
        <f t="shared" si="10"/>
        <v>2773.2610673118375</v>
      </c>
      <c r="G48" s="3">
        <f t="shared" si="11"/>
        <v>5546.5221346236749</v>
      </c>
    </row>
    <row r="49" spans="1:7" x14ac:dyDescent="0.2">
      <c r="A49" s="19">
        <v>7</v>
      </c>
      <c r="B49" s="16">
        <f>B48*$O$2*2</f>
        <v>4096</v>
      </c>
      <c r="C49" s="1">
        <f>B49*$O$2</f>
        <v>8192</v>
      </c>
      <c r="D49" s="3">
        <f>SUM($C$43:C49)</f>
        <v>10922</v>
      </c>
      <c r="E49" s="16">
        <f t="shared" si="9"/>
        <v>4128.0121981834118</v>
      </c>
      <c r="F49" s="3">
        <f t="shared" si="10"/>
        <v>11007.360651503715</v>
      </c>
      <c r="G49" s="3">
        <f t="shared" si="11"/>
        <v>22014.721303007431</v>
      </c>
    </row>
    <row r="50" spans="1:7" x14ac:dyDescent="0.2">
      <c r="A50" s="19">
        <v>8</v>
      </c>
      <c r="B50" s="16">
        <f>B49*$O$2*2</f>
        <v>16384</v>
      </c>
      <c r="C50" s="1">
        <f>B50*$O$2</f>
        <v>32768</v>
      </c>
      <c r="D50" s="3">
        <f>SUM($C$43:C50)</f>
        <v>43690</v>
      </c>
      <c r="E50" s="16">
        <f t="shared" si="9"/>
        <v>16447.531768733741</v>
      </c>
      <c r="F50" s="3">
        <f t="shared" si="10"/>
        <v>43859.41546484235</v>
      </c>
      <c r="G50" s="3">
        <f t="shared" si="11"/>
        <v>87718.8309296847</v>
      </c>
    </row>
    <row r="51" spans="1:7" x14ac:dyDescent="0.2">
      <c r="A51" s="19">
        <v>9</v>
      </c>
      <c r="B51" s="16">
        <f>B50*$O$2*2</f>
        <v>65536</v>
      </c>
      <c r="C51" s="1">
        <f>B51*$O$2</f>
        <v>131072</v>
      </c>
      <c r="D51" s="3">
        <f>SUM($C$43:C51)</f>
        <v>174762</v>
      </c>
      <c r="E51" s="16">
        <f t="shared" si="9"/>
        <v>65662.457390903306</v>
      </c>
      <c r="F51" s="3">
        <f t="shared" si="10"/>
        <v>175099.21842268435</v>
      </c>
      <c r="G51" s="3">
        <f t="shared" si="11"/>
        <v>350198.43684536871</v>
      </c>
    </row>
    <row r="52" spans="1:7" ht="17" thickBot="1" x14ac:dyDescent="0.25">
      <c r="A52" s="33">
        <v>10</v>
      </c>
      <c r="B52" s="17">
        <f>B51*$O$2*2</f>
        <v>262144</v>
      </c>
      <c r="C52" s="28">
        <f>B52*$O$2</f>
        <v>524288</v>
      </c>
      <c r="D52" s="4">
        <f>SUM($C$43:C52)</f>
        <v>699050</v>
      </c>
      <c r="E52" s="17">
        <f t="shared" si="9"/>
        <v>262396.07573125762</v>
      </c>
      <c r="F52" s="4">
        <f t="shared" si="10"/>
        <v>699722.20130895858</v>
      </c>
      <c r="G52" s="4">
        <f t="shared" si="11"/>
        <v>1399444.4026179172</v>
      </c>
    </row>
  </sheetData>
  <conditionalFormatting sqref="R7:R16">
    <cfRule type="cellIs" dxfId="935" priority="39" operator="lessThanOrEqual">
      <formula>0</formula>
    </cfRule>
    <cfRule type="cellIs" dxfId="934" priority="40" operator="greaterThan">
      <formula>0</formula>
    </cfRule>
  </conditionalFormatting>
  <conditionalFormatting sqref="F19:F28">
    <cfRule type="cellIs" dxfId="933" priority="35" stopIfTrue="1" operator="lessThan">
      <formula>0</formula>
    </cfRule>
    <cfRule type="cellIs" dxfId="932" priority="36" operator="equal">
      <formula>MIN($F$19:$F$28)</formula>
    </cfRule>
  </conditionalFormatting>
  <conditionalFormatting sqref="E19:E28">
    <cfRule type="cellIs" dxfId="931" priority="33" stopIfTrue="1" operator="lessThan">
      <formula>0</formula>
    </cfRule>
    <cfRule type="cellIs" dxfId="930" priority="34" operator="equal">
      <formula>MIN($E$19:$E$28)</formula>
    </cfRule>
  </conditionalFormatting>
  <conditionalFormatting sqref="F43:F52">
    <cfRule type="cellIs" dxfId="929" priority="31" stopIfTrue="1" operator="lessThan">
      <formula>0</formula>
    </cfRule>
    <cfRule type="cellIs" dxfId="928" priority="32" operator="equal">
      <formula>MIN($F$43:$F$52)</formula>
    </cfRule>
  </conditionalFormatting>
  <conditionalFormatting sqref="E43:E52">
    <cfRule type="cellIs" dxfId="927" priority="29" stopIfTrue="1" operator="lessThan">
      <formula>0</formula>
    </cfRule>
    <cfRule type="cellIs" dxfId="926" priority="30" operator="equal">
      <formula>MIN($E$43:$E$52)</formula>
    </cfRule>
  </conditionalFormatting>
  <conditionalFormatting sqref="F31:F40">
    <cfRule type="cellIs" dxfId="925" priority="21" stopIfTrue="1" operator="lessThan">
      <formula>0</formula>
    </cfRule>
    <cfRule type="cellIs" dxfId="924" priority="22" operator="equal">
      <formula>MIN($F$31:$F$40)</formula>
    </cfRule>
  </conditionalFormatting>
  <conditionalFormatting sqref="E31:E40">
    <cfRule type="cellIs" dxfId="923" priority="19" stopIfTrue="1" operator="lessThan">
      <formula>0</formula>
    </cfRule>
    <cfRule type="cellIs" dxfId="922" priority="20" operator="equal">
      <formula>MIN($E$31:$E$40)</formula>
    </cfRule>
  </conditionalFormatting>
  <conditionalFormatting sqref="G19:G28">
    <cfRule type="cellIs" dxfId="921" priority="11" stopIfTrue="1" operator="lessThanOrEqual">
      <formula>0</formula>
    </cfRule>
    <cfRule type="cellIs" dxfId="920" priority="12" operator="equal">
      <formula>MIN($G$19:$G$28)</formula>
    </cfRule>
  </conditionalFormatting>
  <conditionalFormatting sqref="G31:G40">
    <cfRule type="cellIs" dxfId="919" priority="9" stopIfTrue="1" operator="lessThanOrEqual">
      <formula>0</formula>
    </cfRule>
    <cfRule type="cellIs" dxfId="918" priority="10" operator="equal">
      <formula>MIN($G$19:$G$28)</formula>
    </cfRule>
  </conditionalFormatting>
  <conditionalFormatting sqref="G43:G52">
    <cfRule type="cellIs" dxfId="917" priority="7" stopIfTrue="1" operator="lessThanOrEqual">
      <formula>0</formula>
    </cfRule>
    <cfRule type="cellIs" dxfId="916" priority="8" operator="equal">
      <formula>MIN($G$19:$G$28)</formula>
    </cfRule>
  </conditionalFormatting>
  <conditionalFormatting sqref="S7:T16">
    <cfRule type="cellIs" dxfId="915" priority="3" operator="lessThanOrEqual">
      <formula>0</formula>
    </cfRule>
    <cfRule type="cellIs" dxfId="914" priority="4" operator="greaterThan">
      <formula>0</formula>
    </cfRule>
  </conditionalFormatting>
  <conditionalFormatting sqref="U7:U16">
    <cfRule type="cellIs" dxfId="913" priority="1" operator="lessThanOrEqual">
      <formula>0</formula>
    </cfRule>
    <cfRule type="cellIs" dxfId="91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0BB-5279-4CC1-80C1-F0DEB637A673}">
  <dimension ref="A1:L27"/>
  <sheetViews>
    <sheetView topLeftCell="A4" workbookViewId="0">
      <selection activeCell="F5" sqref="F5"/>
    </sheetView>
  </sheetViews>
  <sheetFormatPr baseColWidth="10" defaultColWidth="9" defaultRowHeight="15" x14ac:dyDescent="0.2"/>
  <cols>
    <col min="1" max="16384" width="9" style="110"/>
  </cols>
  <sheetData>
    <row r="1" spans="1:12" ht="16" thickBot="1" x14ac:dyDescent="0.25">
      <c r="A1" s="110" t="s">
        <v>78</v>
      </c>
    </row>
    <row r="2" spans="1:12" ht="16" thickBot="1" x14ac:dyDescent="0.25">
      <c r="A2" s="142"/>
      <c r="B2" s="143">
        <v>0</v>
      </c>
      <c r="C2" s="144">
        <v>1</v>
      </c>
      <c r="D2" s="144">
        <v>2</v>
      </c>
      <c r="E2" s="144">
        <v>3</v>
      </c>
      <c r="F2" s="144">
        <v>4</v>
      </c>
      <c r="G2" s="144">
        <v>5</v>
      </c>
      <c r="H2" s="144">
        <v>6</v>
      </c>
      <c r="I2" s="144">
        <v>7</v>
      </c>
      <c r="J2" s="144">
        <v>8</v>
      </c>
      <c r="K2" s="145">
        <v>9</v>
      </c>
      <c r="L2" s="142" t="s">
        <v>79</v>
      </c>
    </row>
    <row r="3" spans="1:12" x14ac:dyDescent="0.2">
      <c r="A3" s="146">
        <v>0</v>
      </c>
      <c r="B3" s="147">
        <f>4/13</f>
        <v>0.30769230769230771</v>
      </c>
      <c r="C3" s="148">
        <f t="shared" ref="C3:K6" si="0">1/13</f>
        <v>7.6923076923076927E-2</v>
      </c>
      <c r="D3" s="148">
        <f t="shared" si="0"/>
        <v>7.6923076923076927E-2</v>
      </c>
      <c r="E3" s="148">
        <f t="shared" si="0"/>
        <v>7.6923076923076927E-2</v>
      </c>
      <c r="F3" s="148">
        <f t="shared" si="0"/>
        <v>7.6923076923076927E-2</v>
      </c>
      <c r="G3" s="148">
        <f t="shared" si="0"/>
        <v>7.6923076923076927E-2</v>
      </c>
      <c r="H3" s="148">
        <f t="shared" si="0"/>
        <v>7.6923076923076927E-2</v>
      </c>
      <c r="I3" s="148">
        <f t="shared" si="0"/>
        <v>7.6923076923076927E-2</v>
      </c>
      <c r="J3" s="148">
        <f t="shared" si="0"/>
        <v>7.6923076923076927E-2</v>
      </c>
      <c r="K3" s="149">
        <f t="shared" si="0"/>
        <v>7.6923076923076927E-2</v>
      </c>
      <c r="L3" s="150">
        <f>SUM(B3:K3)</f>
        <v>0.99999999999999978</v>
      </c>
    </row>
    <row r="4" spans="1:12" x14ac:dyDescent="0.2">
      <c r="A4" s="151">
        <v>1</v>
      </c>
      <c r="B4" s="136">
        <f>1/13</f>
        <v>7.6923076923076927E-2</v>
      </c>
      <c r="C4" s="117">
        <f>4/13</f>
        <v>0.30769230769230771</v>
      </c>
      <c r="D4" s="117">
        <f t="shared" si="0"/>
        <v>7.6923076923076927E-2</v>
      </c>
      <c r="E4" s="117">
        <f t="shared" si="0"/>
        <v>7.6923076923076927E-2</v>
      </c>
      <c r="F4" s="117">
        <f t="shared" si="0"/>
        <v>7.6923076923076927E-2</v>
      </c>
      <c r="G4" s="117">
        <f t="shared" si="0"/>
        <v>7.6923076923076927E-2</v>
      </c>
      <c r="H4" s="117">
        <f t="shared" si="0"/>
        <v>7.6923076923076927E-2</v>
      </c>
      <c r="I4" s="117">
        <f t="shared" si="0"/>
        <v>7.6923076923076927E-2</v>
      </c>
      <c r="J4" s="117">
        <f t="shared" si="0"/>
        <v>7.6923076923076927E-2</v>
      </c>
      <c r="K4" s="152">
        <f t="shared" si="0"/>
        <v>7.6923076923076927E-2</v>
      </c>
      <c r="L4" s="153">
        <f t="shared" ref="L4:L12" si="1">SUM(B4:K4)</f>
        <v>0.99999999999999978</v>
      </c>
    </row>
    <row r="5" spans="1:12" x14ac:dyDescent="0.2">
      <c r="A5" s="151">
        <v>2</v>
      </c>
      <c r="B5" s="136">
        <f>1/13</f>
        <v>7.6923076923076927E-2</v>
      </c>
      <c r="C5" s="117">
        <f>1/13</f>
        <v>7.6923076923076927E-2</v>
      </c>
      <c r="D5" s="117">
        <f>4/13</f>
        <v>0.30769230769230771</v>
      </c>
      <c r="E5" s="117">
        <f t="shared" si="0"/>
        <v>7.6923076923076927E-2</v>
      </c>
      <c r="F5" s="117">
        <f t="shared" si="0"/>
        <v>7.6923076923076927E-2</v>
      </c>
      <c r="G5" s="117">
        <f t="shared" si="0"/>
        <v>7.6923076923076927E-2</v>
      </c>
      <c r="H5" s="117">
        <f t="shared" si="0"/>
        <v>7.6923076923076927E-2</v>
      </c>
      <c r="I5" s="117">
        <f t="shared" si="0"/>
        <v>7.6923076923076927E-2</v>
      </c>
      <c r="J5" s="117">
        <f t="shared" si="0"/>
        <v>7.6923076923076927E-2</v>
      </c>
      <c r="K5" s="152">
        <f t="shared" si="0"/>
        <v>7.6923076923076927E-2</v>
      </c>
      <c r="L5" s="153">
        <f t="shared" si="1"/>
        <v>0.99999999999999978</v>
      </c>
    </row>
    <row r="6" spans="1:12" x14ac:dyDescent="0.2">
      <c r="A6" s="151">
        <v>3</v>
      </c>
      <c r="B6" s="136">
        <f>1/13</f>
        <v>7.6923076923076927E-2</v>
      </c>
      <c r="C6" s="117">
        <f>1/13</f>
        <v>7.6923076923076927E-2</v>
      </c>
      <c r="D6" s="117">
        <f>1/13</f>
        <v>7.6923076923076927E-2</v>
      </c>
      <c r="E6" s="117">
        <f>4/13</f>
        <v>0.30769230769230771</v>
      </c>
      <c r="F6" s="117">
        <f t="shared" si="0"/>
        <v>7.6923076923076927E-2</v>
      </c>
      <c r="G6" s="117">
        <f t="shared" si="0"/>
        <v>7.6923076923076927E-2</v>
      </c>
      <c r="H6" s="117">
        <f t="shared" si="0"/>
        <v>7.6923076923076927E-2</v>
      </c>
      <c r="I6" s="117">
        <f t="shared" si="0"/>
        <v>7.6923076923076927E-2</v>
      </c>
      <c r="J6" s="117">
        <f t="shared" si="0"/>
        <v>7.6923076923076927E-2</v>
      </c>
      <c r="K6" s="152">
        <f t="shared" si="0"/>
        <v>7.6923076923076927E-2</v>
      </c>
      <c r="L6" s="153">
        <f t="shared" si="1"/>
        <v>0.99999999999999978</v>
      </c>
    </row>
    <row r="7" spans="1:12" x14ac:dyDescent="0.2">
      <c r="A7" s="151">
        <v>4</v>
      </c>
      <c r="B7" s="136">
        <f>1/13</f>
        <v>7.6923076923076927E-2</v>
      </c>
      <c r="C7" s="117">
        <f>1/13</f>
        <v>7.6923076923076927E-2</v>
      </c>
      <c r="D7" s="117">
        <f>1/13</f>
        <v>7.6923076923076927E-2</v>
      </c>
      <c r="E7" s="117">
        <f>1/13</f>
        <v>7.6923076923076927E-2</v>
      </c>
      <c r="F7" s="117">
        <f>4/13</f>
        <v>0.30769230769230771</v>
      </c>
      <c r="G7" s="117">
        <f>1/13</f>
        <v>7.6923076923076927E-2</v>
      </c>
      <c r="H7" s="117">
        <f>1/13</f>
        <v>7.6923076923076927E-2</v>
      </c>
      <c r="I7" s="117">
        <f>1/13</f>
        <v>7.6923076923076927E-2</v>
      </c>
      <c r="J7" s="117">
        <f>1/13</f>
        <v>7.6923076923076927E-2</v>
      </c>
      <c r="K7" s="152">
        <f>1/13</f>
        <v>7.6923076923076927E-2</v>
      </c>
      <c r="L7" s="153">
        <f t="shared" si="1"/>
        <v>0.99999999999999978</v>
      </c>
    </row>
    <row r="8" spans="1:12" x14ac:dyDescent="0.2">
      <c r="A8" s="151">
        <v>5</v>
      </c>
      <c r="B8" s="136">
        <f>1/13</f>
        <v>7.6923076923076927E-2</v>
      </c>
      <c r="C8" s="117">
        <f>1/13</f>
        <v>7.6923076923076927E-2</v>
      </c>
      <c r="D8" s="117">
        <f>1/13</f>
        <v>7.6923076923076927E-2</v>
      </c>
      <c r="E8" s="117">
        <f>1/13</f>
        <v>7.6923076923076927E-2</v>
      </c>
      <c r="F8" s="117">
        <f>1/13</f>
        <v>7.6923076923076927E-2</v>
      </c>
      <c r="G8" s="117">
        <f>4/13</f>
        <v>0.30769230769230771</v>
      </c>
      <c r="H8" s="117">
        <f>1/13</f>
        <v>7.6923076923076927E-2</v>
      </c>
      <c r="I8" s="117">
        <f>1/13</f>
        <v>7.6923076923076927E-2</v>
      </c>
      <c r="J8" s="117">
        <f>1/13</f>
        <v>7.6923076923076927E-2</v>
      </c>
      <c r="K8" s="152">
        <f>1/13</f>
        <v>7.6923076923076927E-2</v>
      </c>
      <c r="L8" s="153">
        <f t="shared" si="1"/>
        <v>0.99999999999999978</v>
      </c>
    </row>
    <row r="9" spans="1:12" x14ac:dyDescent="0.2">
      <c r="A9" s="151">
        <v>6</v>
      </c>
      <c r="B9" s="136">
        <v>0</v>
      </c>
      <c r="C9" s="117">
        <v>0</v>
      </c>
      <c r="D9" s="117">
        <v>0</v>
      </c>
      <c r="E9" s="117">
        <v>0</v>
      </c>
      <c r="F9" s="117">
        <v>0</v>
      </c>
      <c r="G9" s="117">
        <v>0</v>
      </c>
      <c r="H9" s="117">
        <v>1</v>
      </c>
      <c r="I9" s="117">
        <v>0</v>
      </c>
      <c r="J9" s="117">
        <v>0</v>
      </c>
      <c r="K9" s="152">
        <v>0</v>
      </c>
      <c r="L9" s="153">
        <f t="shared" si="1"/>
        <v>1</v>
      </c>
    </row>
    <row r="10" spans="1:12" x14ac:dyDescent="0.2">
      <c r="A10" s="151">
        <v>7</v>
      </c>
      <c r="B10" s="136">
        <v>0</v>
      </c>
      <c r="C10" s="117">
        <v>0</v>
      </c>
      <c r="D10" s="117">
        <v>0</v>
      </c>
      <c r="E10" s="117">
        <v>0</v>
      </c>
      <c r="F10" s="117">
        <v>0</v>
      </c>
      <c r="G10" s="117">
        <v>0</v>
      </c>
      <c r="H10" s="117">
        <v>0</v>
      </c>
      <c r="I10" s="117">
        <v>1</v>
      </c>
      <c r="J10" s="117">
        <v>0</v>
      </c>
      <c r="K10" s="152">
        <v>0</v>
      </c>
      <c r="L10" s="153">
        <f t="shared" si="1"/>
        <v>1</v>
      </c>
    </row>
    <row r="11" spans="1:12" x14ac:dyDescent="0.2">
      <c r="A11" s="151">
        <v>8</v>
      </c>
      <c r="B11" s="13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7">
        <v>1</v>
      </c>
      <c r="K11" s="152">
        <v>0</v>
      </c>
      <c r="L11" s="153">
        <f t="shared" si="1"/>
        <v>1</v>
      </c>
    </row>
    <row r="12" spans="1:12" ht="16" thickBot="1" x14ac:dyDescent="0.25">
      <c r="A12" s="154">
        <v>9</v>
      </c>
      <c r="B12" s="155">
        <v>0</v>
      </c>
      <c r="C12" s="156">
        <v>0</v>
      </c>
      <c r="D12" s="156">
        <v>0</v>
      </c>
      <c r="E12" s="156">
        <v>0</v>
      </c>
      <c r="F12" s="156">
        <v>0</v>
      </c>
      <c r="G12" s="156">
        <v>0</v>
      </c>
      <c r="H12" s="156">
        <v>0</v>
      </c>
      <c r="I12" s="156">
        <v>0</v>
      </c>
      <c r="J12" s="156">
        <v>0</v>
      </c>
      <c r="K12" s="157">
        <v>1</v>
      </c>
      <c r="L12" s="158">
        <f t="shared" si="1"/>
        <v>1</v>
      </c>
    </row>
    <row r="13" spans="1:12" ht="16" thickBot="1" x14ac:dyDescent="0.25">
      <c r="A13" s="142" t="s">
        <v>79</v>
      </c>
      <c r="B13" s="159">
        <f>SUM(B3:B12)</f>
        <v>0.69230769230769229</v>
      </c>
      <c r="C13" s="108">
        <f t="shared" ref="C13:K13" si="2">SUM(C3:C12)</f>
        <v>0.69230769230769229</v>
      </c>
      <c r="D13" s="108">
        <f t="shared" si="2"/>
        <v>0.69230769230769229</v>
      </c>
      <c r="E13" s="108">
        <f t="shared" si="2"/>
        <v>0.69230769230769229</v>
      </c>
      <c r="F13" s="108">
        <f t="shared" si="2"/>
        <v>0.69230769230769229</v>
      </c>
      <c r="G13" s="108">
        <f t="shared" si="2"/>
        <v>0.69230769230769229</v>
      </c>
      <c r="H13" s="108">
        <f t="shared" si="2"/>
        <v>1.4615384615384617</v>
      </c>
      <c r="I13" s="108">
        <f t="shared" si="2"/>
        <v>1.4615384615384617</v>
      </c>
      <c r="J13" s="108">
        <f t="shared" si="2"/>
        <v>1.4615384615384617</v>
      </c>
      <c r="K13" s="109">
        <f t="shared" si="2"/>
        <v>1.4615384615384617</v>
      </c>
      <c r="L13" s="106">
        <f>SUM(B13:K13)</f>
        <v>10.000000000000002</v>
      </c>
    </row>
    <row r="15" spans="1:12" ht="16" thickBot="1" x14ac:dyDescent="0.25">
      <c r="A15" s="110" t="s">
        <v>80</v>
      </c>
      <c r="E15" s="110" t="s">
        <v>81</v>
      </c>
      <c r="G15" s="110">
        <v>1</v>
      </c>
    </row>
    <row r="16" spans="1:12" ht="16" thickBot="1" x14ac:dyDescent="0.25">
      <c r="A16" s="142"/>
      <c r="B16" s="143">
        <v>0</v>
      </c>
      <c r="C16" s="144">
        <v>1</v>
      </c>
      <c r="D16" s="144">
        <v>2</v>
      </c>
      <c r="E16" s="144">
        <v>3</v>
      </c>
      <c r="F16" s="144">
        <v>4</v>
      </c>
      <c r="G16" s="144">
        <v>5</v>
      </c>
      <c r="H16" s="144">
        <v>6</v>
      </c>
      <c r="I16" s="144">
        <v>7</v>
      </c>
      <c r="J16" s="144">
        <v>8</v>
      </c>
      <c r="K16" s="145">
        <v>9</v>
      </c>
      <c r="L16" s="142" t="s">
        <v>79</v>
      </c>
    </row>
    <row r="17" spans="1:12" x14ac:dyDescent="0.2">
      <c r="A17" s="146">
        <v>0</v>
      </c>
      <c r="B17" s="147">
        <f>4/13</f>
        <v>0.30769230769230771</v>
      </c>
      <c r="C17" s="148">
        <f t="shared" ref="C17:K19" si="3">1/13</f>
        <v>7.6923076923076927E-2</v>
      </c>
      <c r="D17" s="148">
        <f t="shared" si="3"/>
        <v>7.6923076923076927E-2</v>
      </c>
      <c r="E17" s="148">
        <f t="shared" si="3"/>
        <v>7.6923076923076927E-2</v>
      </c>
      <c r="F17" s="148">
        <f t="shared" si="3"/>
        <v>7.6923076923076927E-2</v>
      </c>
      <c r="G17" s="148">
        <f t="shared" si="3"/>
        <v>7.6923076923076927E-2</v>
      </c>
      <c r="H17" s="148">
        <f t="shared" si="3"/>
        <v>7.6923076923076927E-2</v>
      </c>
      <c r="I17" s="148">
        <f t="shared" si="3"/>
        <v>7.6923076923076927E-2</v>
      </c>
      <c r="J17" s="148">
        <f t="shared" si="3"/>
        <v>7.6923076923076927E-2</v>
      </c>
      <c r="K17" s="160">
        <f t="shared" si="3"/>
        <v>7.6923076923076927E-2</v>
      </c>
      <c r="L17" s="161">
        <f>SUM(B17:K17)</f>
        <v>0.99999999999999978</v>
      </c>
    </row>
    <row r="18" spans="1:12" x14ac:dyDescent="0.2">
      <c r="A18" s="151">
        <v>1</v>
      </c>
      <c r="B18" s="136">
        <f>1/13</f>
        <v>7.6923076923076927E-2</v>
      </c>
      <c r="C18" s="117">
        <f>4/13</f>
        <v>0.30769230769230771</v>
      </c>
      <c r="D18" s="117">
        <f t="shared" si="3"/>
        <v>7.6923076923076927E-2</v>
      </c>
      <c r="E18" s="117">
        <f t="shared" si="3"/>
        <v>7.6923076923076927E-2</v>
      </c>
      <c r="F18" s="117">
        <f t="shared" si="3"/>
        <v>7.6923076923076927E-2</v>
      </c>
      <c r="G18" s="117">
        <f t="shared" si="3"/>
        <v>7.6923076923076927E-2</v>
      </c>
      <c r="H18" s="117">
        <f t="shared" si="3"/>
        <v>7.6923076923076927E-2</v>
      </c>
      <c r="I18" s="117">
        <f t="shared" si="3"/>
        <v>7.6923076923076927E-2</v>
      </c>
      <c r="J18" s="117">
        <f t="shared" si="3"/>
        <v>7.6923076923076927E-2</v>
      </c>
      <c r="K18" s="118">
        <f t="shared" si="3"/>
        <v>7.6923076923076927E-2</v>
      </c>
      <c r="L18" s="162">
        <f t="shared" ref="L18:L26" si="4">SUM(B18:K18)</f>
        <v>0.99999999999999978</v>
      </c>
    </row>
    <row r="19" spans="1:12" x14ac:dyDescent="0.2">
      <c r="A19" s="151">
        <v>2</v>
      </c>
      <c r="B19" s="136">
        <f>1/13</f>
        <v>7.6923076923076927E-2</v>
      </c>
      <c r="C19" s="117">
        <f>1/13</f>
        <v>7.6923076923076927E-2</v>
      </c>
      <c r="D19" s="117">
        <f>4/13</f>
        <v>0.30769230769230771</v>
      </c>
      <c r="E19" s="117">
        <f t="shared" si="3"/>
        <v>7.6923076923076927E-2</v>
      </c>
      <c r="F19" s="117">
        <f t="shared" si="3"/>
        <v>7.6923076923076927E-2</v>
      </c>
      <c r="G19" s="117">
        <f t="shared" si="3"/>
        <v>7.6923076923076927E-2</v>
      </c>
      <c r="H19" s="117">
        <f t="shared" si="3"/>
        <v>7.6923076923076927E-2</v>
      </c>
      <c r="I19" s="117">
        <f t="shared" si="3"/>
        <v>7.6923076923076927E-2</v>
      </c>
      <c r="J19" s="117">
        <f t="shared" si="3"/>
        <v>7.6923076923076927E-2</v>
      </c>
      <c r="K19" s="118">
        <f t="shared" si="3"/>
        <v>7.6923076923076927E-2</v>
      </c>
      <c r="L19" s="162">
        <f t="shared" si="4"/>
        <v>0.99999999999999978</v>
      </c>
    </row>
    <row r="20" spans="1:12" x14ac:dyDescent="0.2">
      <c r="A20" s="151">
        <v>3</v>
      </c>
      <c r="B20" s="136">
        <f>1/13*12/13</f>
        <v>7.1005917159763315E-2</v>
      </c>
      <c r="C20" s="117">
        <f>1/13*12/13</f>
        <v>7.1005917159763315E-2</v>
      </c>
      <c r="D20" s="117">
        <f>1/13*12/13</f>
        <v>7.1005917159763315E-2</v>
      </c>
      <c r="E20" s="117">
        <f>(4/13*12/13+1/13)</f>
        <v>0.36094674556213019</v>
      </c>
      <c r="F20" s="117">
        <f t="shared" ref="F20:K20" si="5">1/13*12/13</f>
        <v>7.1005917159763315E-2</v>
      </c>
      <c r="G20" s="117">
        <f t="shared" si="5"/>
        <v>7.1005917159763315E-2</v>
      </c>
      <c r="H20" s="117">
        <f t="shared" si="5"/>
        <v>7.1005917159763315E-2</v>
      </c>
      <c r="I20" s="117">
        <f t="shared" si="5"/>
        <v>7.1005917159763315E-2</v>
      </c>
      <c r="J20" s="117">
        <f t="shared" si="5"/>
        <v>7.1005917159763315E-2</v>
      </c>
      <c r="K20" s="118">
        <f t="shared" si="5"/>
        <v>7.1005917159763315E-2</v>
      </c>
      <c r="L20" s="162">
        <f t="shared" si="4"/>
        <v>1.0000000000000002</v>
      </c>
    </row>
    <row r="21" spans="1:12" x14ac:dyDescent="0.2">
      <c r="A21" s="151">
        <v>4</v>
      </c>
      <c r="B21" s="136">
        <f>1/13*6/13</f>
        <v>3.5502958579881658E-2</v>
      </c>
      <c r="C21" s="117">
        <f>1/13*6/13</f>
        <v>3.5502958579881658E-2</v>
      </c>
      <c r="D21" s="117">
        <f>1/13*6/13</f>
        <v>3.5502958579881658E-2</v>
      </c>
      <c r="E21" s="117">
        <f>1/13*6/13</f>
        <v>3.5502958579881658E-2</v>
      </c>
      <c r="F21" s="117">
        <f>(4/13*6/13+7/13)</f>
        <v>0.68047337278106501</v>
      </c>
      <c r="G21" s="117">
        <f>1/13*6/13</f>
        <v>3.5502958579881658E-2</v>
      </c>
      <c r="H21" s="117">
        <f>1/13*6/13</f>
        <v>3.5502958579881658E-2</v>
      </c>
      <c r="I21" s="117">
        <f>1/13*6/13</f>
        <v>3.5502958579881658E-2</v>
      </c>
      <c r="J21" s="117">
        <f>1/13*6/13</f>
        <v>3.5502958579881658E-2</v>
      </c>
      <c r="K21" s="118">
        <f>1/13*6/13</f>
        <v>3.5502958579881658E-2</v>
      </c>
      <c r="L21" s="162">
        <f t="shared" si="4"/>
        <v>0.99999999999999978</v>
      </c>
    </row>
    <row r="22" spans="1:12" x14ac:dyDescent="0.2">
      <c r="A22" s="151">
        <v>5</v>
      </c>
      <c r="B22" s="136">
        <f>1/13*4/13</f>
        <v>2.3668639053254441E-2</v>
      </c>
      <c r="C22" s="117">
        <f>1/13*4/13</f>
        <v>2.3668639053254441E-2</v>
      </c>
      <c r="D22" s="117">
        <f>1/13*4/13</f>
        <v>2.3668639053254441E-2</v>
      </c>
      <c r="E22" s="117">
        <f>1/13*4/13</f>
        <v>2.3668639053254441E-2</v>
      </c>
      <c r="F22" s="117">
        <f>1/13*4/13</f>
        <v>2.3668639053254441E-2</v>
      </c>
      <c r="G22" s="117">
        <f>(4/13*4/13+9/13)</f>
        <v>0.78698224852071008</v>
      </c>
      <c r="H22" s="117">
        <f>1/13*4/13</f>
        <v>2.3668639053254441E-2</v>
      </c>
      <c r="I22" s="117">
        <f>1/13*4/13</f>
        <v>2.3668639053254441E-2</v>
      </c>
      <c r="J22" s="117">
        <f>1/13*4/13</f>
        <v>2.3668639053254441E-2</v>
      </c>
      <c r="K22" s="118">
        <f>1/13*4/13</f>
        <v>2.3668639053254441E-2</v>
      </c>
      <c r="L22" s="162">
        <f t="shared" si="4"/>
        <v>1</v>
      </c>
    </row>
    <row r="23" spans="1:12" x14ac:dyDescent="0.2">
      <c r="A23" s="151">
        <v>6</v>
      </c>
      <c r="B23" s="136">
        <f t="shared" ref="B23:G23" si="6">1/13*2/13</f>
        <v>1.183431952662722E-2</v>
      </c>
      <c r="C23" s="117">
        <f t="shared" si="6"/>
        <v>1.183431952662722E-2</v>
      </c>
      <c r="D23" s="117">
        <f t="shared" si="6"/>
        <v>1.183431952662722E-2</v>
      </c>
      <c r="E23" s="117">
        <f t="shared" si="6"/>
        <v>1.183431952662722E-2</v>
      </c>
      <c r="F23" s="117">
        <f t="shared" si="6"/>
        <v>1.183431952662722E-2</v>
      </c>
      <c r="G23" s="117">
        <f t="shared" si="6"/>
        <v>1.183431952662722E-2</v>
      </c>
      <c r="H23" s="117">
        <f>(4/13*2/13+11/13)</f>
        <v>0.89349112426035504</v>
      </c>
      <c r="I23" s="117">
        <f>1/13*2/13</f>
        <v>1.183431952662722E-2</v>
      </c>
      <c r="J23" s="117">
        <f>1/13*2/13</f>
        <v>1.183431952662722E-2</v>
      </c>
      <c r="K23" s="118">
        <f>1/13*2/13</f>
        <v>1.183431952662722E-2</v>
      </c>
      <c r="L23" s="162">
        <f t="shared" si="4"/>
        <v>0.99999999999999989</v>
      </c>
    </row>
    <row r="24" spans="1:12" x14ac:dyDescent="0.2">
      <c r="A24" s="151">
        <v>7</v>
      </c>
      <c r="B24" s="136">
        <v>0</v>
      </c>
      <c r="C24" s="117">
        <v>0</v>
      </c>
      <c r="D24" s="117">
        <v>0</v>
      </c>
      <c r="E24" s="117">
        <v>0</v>
      </c>
      <c r="F24" s="117">
        <v>0</v>
      </c>
      <c r="G24" s="117">
        <v>0</v>
      </c>
      <c r="H24" s="117">
        <v>0</v>
      </c>
      <c r="I24" s="117">
        <f>1</f>
        <v>1</v>
      </c>
      <c r="J24" s="117">
        <v>0</v>
      </c>
      <c r="K24" s="118">
        <v>0</v>
      </c>
      <c r="L24" s="162">
        <f t="shared" si="4"/>
        <v>1</v>
      </c>
    </row>
    <row r="25" spans="1:12" x14ac:dyDescent="0.2">
      <c r="A25" s="151">
        <v>8</v>
      </c>
      <c r="B25" s="136">
        <v>0</v>
      </c>
      <c r="C25" s="117">
        <v>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0</v>
      </c>
      <c r="J25" s="117">
        <f>1</f>
        <v>1</v>
      </c>
      <c r="K25" s="118">
        <v>0</v>
      </c>
      <c r="L25" s="162">
        <f t="shared" si="4"/>
        <v>1</v>
      </c>
    </row>
    <row r="26" spans="1:12" ht="16" thickBot="1" x14ac:dyDescent="0.25">
      <c r="A26" s="154">
        <v>9</v>
      </c>
      <c r="B26" s="138">
        <v>0</v>
      </c>
      <c r="C26" s="121">
        <v>0</v>
      </c>
      <c r="D26" s="121">
        <v>0</v>
      </c>
      <c r="E26" s="121">
        <v>0</v>
      </c>
      <c r="F26" s="121">
        <v>0</v>
      </c>
      <c r="G26" s="121">
        <v>0</v>
      </c>
      <c r="H26" s="121">
        <v>0</v>
      </c>
      <c r="I26" s="121">
        <v>0</v>
      </c>
      <c r="J26" s="121">
        <v>0</v>
      </c>
      <c r="K26" s="122">
        <f>1</f>
        <v>1</v>
      </c>
      <c r="L26" s="163">
        <f t="shared" si="4"/>
        <v>1</v>
      </c>
    </row>
    <row r="27" spans="1:12" ht="16" thickBot="1" x14ac:dyDescent="0.25">
      <c r="A27" s="142" t="s">
        <v>79</v>
      </c>
      <c r="B27" s="164">
        <f>SUM(B17:B26)</f>
        <v>0.60355029585798814</v>
      </c>
      <c r="C27" s="165">
        <f t="shared" ref="C27:K27" si="7">SUM(C17:C26)</f>
        <v>0.60355029585798814</v>
      </c>
      <c r="D27" s="165">
        <f t="shared" si="7"/>
        <v>0.60355029585798814</v>
      </c>
      <c r="E27" s="165">
        <f t="shared" si="7"/>
        <v>0.6627218934911242</v>
      </c>
      <c r="F27" s="165">
        <f t="shared" si="7"/>
        <v>1.0177514792899407</v>
      </c>
      <c r="G27" s="165">
        <f t="shared" si="7"/>
        <v>1.136094674556213</v>
      </c>
      <c r="H27" s="165">
        <f t="shared" si="7"/>
        <v>1.2544378698224852</v>
      </c>
      <c r="I27" s="165">
        <f t="shared" si="7"/>
        <v>1.3727810650887573</v>
      </c>
      <c r="J27" s="165">
        <f t="shared" si="7"/>
        <v>1.3727810650887573</v>
      </c>
      <c r="K27" s="166">
        <f t="shared" si="7"/>
        <v>1.3727810650887573</v>
      </c>
      <c r="L27" s="106">
        <f>SUM(B27:K27)</f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1.0000000000000002</v>
      </c>
    </row>
    <row r="2" spans="1:23" x14ac:dyDescent="0.2">
      <c r="A2" t="s">
        <v>4</v>
      </c>
      <c r="B2" s="34" t="s">
        <v>12</v>
      </c>
      <c r="C2" s="40">
        <f>'B Analysis'!B10</f>
        <v>0.75046875329858231</v>
      </c>
      <c r="D2" s="34" t="s">
        <v>13</v>
      </c>
      <c r="E2" s="40">
        <f>'B Analysis'!F10</f>
        <v>0.24953124670141794</v>
      </c>
      <c r="F2" s="34" t="s">
        <v>17</v>
      </c>
      <c r="G2" s="40">
        <f>'B Analysis'!V10</f>
        <v>0.90004168434114706</v>
      </c>
      <c r="H2" t="s">
        <v>20</v>
      </c>
      <c r="I2" s="48">
        <f>'B Analysis'!W10</f>
        <v>-3</v>
      </c>
      <c r="J2" t="s">
        <v>6</v>
      </c>
      <c r="K2" s="48">
        <f>C2*G2-E2*I2</f>
        <v>1.4240469008685106</v>
      </c>
      <c r="L2" t="s">
        <v>5</v>
      </c>
      <c r="M2" s="48">
        <v>1</v>
      </c>
      <c r="N2" t="s">
        <v>47</v>
      </c>
      <c r="O2" s="48">
        <v>3</v>
      </c>
    </row>
    <row r="4" spans="1:23" x14ac:dyDescent="0.2">
      <c r="A4" t="s">
        <v>10</v>
      </c>
      <c r="B4">
        <f>$C$2</f>
        <v>0.75046875329858231</v>
      </c>
      <c r="C4" t="s">
        <v>11</v>
      </c>
      <c r="D4">
        <f>$E$2</f>
        <v>0.24953124670141794</v>
      </c>
      <c r="E4" t="s">
        <v>5</v>
      </c>
      <c r="F4">
        <f>$G$2</f>
        <v>0.90004168434114706</v>
      </c>
      <c r="G4" t="s">
        <v>72</v>
      </c>
      <c r="H4">
        <f>$I$2</f>
        <v>-3</v>
      </c>
      <c r="I4" t="s">
        <v>6</v>
      </c>
      <c r="J4">
        <f>$K$2</f>
        <v>1.4240469008685106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0.75046875329858231</v>
      </c>
      <c r="C7" s="18">
        <v>1</v>
      </c>
      <c r="D7" s="37">
        <f>C7*D4</f>
        <v>0.24953124670141794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1.0000000000000002</v>
      </c>
      <c r="R7" s="26">
        <f>B7-D7</f>
        <v>0.50093750659716441</v>
      </c>
      <c r="S7" s="26">
        <f>SUM(C7)*$B$4*$F$4</f>
        <v>0.67545316076425677</v>
      </c>
      <c r="T7" s="9">
        <f>SUM(C7)*$D$4*$H$4</f>
        <v>-0.74859374010425384</v>
      </c>
      <c r="U7" s="91">
        <f>S7+T7</f>
        <v>-7.3140579339997069E-2</v>
      </c>
      <c r="V7" s="68">
        <f>(U7-W7*D7)/B7</f>
        <v>0.23504065503876068</v>
      </c>
      <c r="W7" s="18">
        <f>-COUNT(D7:M7)</f>
        <v>-1</v>
      </c>
    </row>
    <row r="8" spans="1:23" x14ac:dyDescent="0.2">
      <c r="A8" s="20">
        <v>2</v>
      </c>
      <c r="B8" s="19">
        <f>C8*B4</f>
        <v>0.92338723691869085</v>
      </c>
      <c r="C8" s="19">
        <f>1/(1-B4*D4)</f>
        <v>1.2304139684164985</v>
      </c>
      <c r="D8" s="32">
        <f>C8*D4</f>
        <v>0.30702673149780796</v>
      </c>
      <c r="E8" s="1">
        <f>D8*D4</f>
        <v>7.6612763081309529E-2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0.84677447383738136</v>
      </c>
      <c r="S8" s="16">
        <f>SUM(C8:D8)*$B$4*$F$4</f>
        <v>1.0384691802447295</v>
      </c>
      <c r="T8" s="3">
        <f>SUM(C8:D8)*$D$4*$H$4</f>
        <v>-1.1509184837373523</v>
      </c>
      <c r="U8" s="92">
        <f>S8+T8+U7</f>
        <v>-0.1855898828326199</v>
      </c>
      <c r="V8" s="68">
        <f>(U8-W8*E8)/B8</f>
        <v>-3.504960365057623E-2</v>
      </c>
      <c r="W8" s="19">
        <f>-COUNT(D8:M8)</f>
        <v>-2</v>
      </c>
    </row>
    <row r="9" spans="1:23" x14ac:dyDescent="0.2">
      <c r="A9" s="20">
        <v>3</v>
      </c>
      <c r="B9" s="19">
        <f>C9*B4</f>
        <v>0.97515901081834422</v>
      </c>
      <c r="C9" s="19">
        <f>1/(1-D4*B4/(1-D4*B4))</f>
        <v>1.2993998837821918</v>
      </c>
      <c r="D9" s="32">
        <f>C9*D4*C8</f>
        <v>0.39895049922627784</v>
      </c>
      <c r="E9" s="1">
        <f>D9*(D4)</f>
        <v>9.955061544408618E-2</v>
      </c>
      <c r="F9" s="1">
        <f>E9*D4</f>
        <v>2.4840989181656253E-2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0.95031802163668799</v>
      </c>
      <c r="S9" s="16">
        <f>SUM(C9:E9)*$B$4*$F$4</f>
        <v>1.214397912145992</v>
      </c>
      <c r="T9" s="3">
        <f>SUM(C9:E9)*$D$4*$H$4</f>
        <v>-1.3458974327687709</v>
      </c>
      <c r="U9" s="92">
        <f t="shared" ref="U9:U15" si="0">S9+T9+U8</f>
        <v>-0.31708940345539882</v>
      </c>
      <c r="V9" s="68">
        <f>(U9-W9*F9)/B9</f>
        <v>-0.24874552069910177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0.99180802112289035</v>
      </c>
      <c r="C10" s="19">
        <f>1/(1-D4*B4/(1-D4*B4/(1-D4*B4)))</f>
        <v>1.3215846985814326</v>
      </c>
      <c r="D10" s="32">
        <f>C10*D4*C9</f>
        <v>0.42851177636370746</v>
      </c>
      <c r="E10" s="1">
        <f>D10*D4*C8</f>
        <v>0.13156457010526873</v>
      </c>
      <c r="F10" s="1">
        <f>E10*D4</f>
        <v>3.2829471200103807E-2</v>
      </c>
      <c r="G10" s="1">
        <f>F10*D4</f>
        <v>8.1919788771101978E-3</v>
      </c>
      <c r="H10" s="1"/>
      <c r="I10" s="1"/>
      <c r="J10" s="1"/>
      <c r="K10" s="1"/>
      <c r="L10" s="1"/>
      <c r="M10" s="3"/>
      <c r="N10">
        <f>B10+G10</f>
        <v>1.0000000000000004</v>
      </c>
      <c r="R10" s="16">
        <f>B10-G10</f>
        <v>0.98361604224578014</v>
      </c>
      <c r="S10" s="16">
        <f>SUM(C10:F10)*$B$4*$F$4</f>
        <v>1.2931486704546025</v>
      </c>
      <c r="T10" s="3">
        <f>SUM(C10:F10)*$D$4*$H$4</f>
        <v>-1.4331756159540949</v>
      </c>
      <c r="U10" s="92">
        <f t="shared" si="0"/>
        <v>-0.45711634895489128</v>
      </c>
      <c r="V10" s="68">
        <f>(U10-W10*G10)/B10</f>
        <v>-0.42785339945730433</v>
      </c>
      <c r="W10" s="19">
        <f t="shared" si="1"/>
        <v>-4</v>
      </c>
    </row>
    <row r="11" spans="1:23" x14ac:dyDescent="0.2">
      <c r="A11" s="20">
        <v>5</v>
      </c>
      <c r="B11" s="19">
        <f>C11*B4</f>
        <v>0.99728356194236267</v>
      </c>
      <c r="C11" s="19">
        <f>1/(1-D4*B4/(1-D4*B4/(1-D4*B4/(1-D4*B4))))</f>
        <v>1.328880859541373</v>
      </c>
      <c r="D11" s="32">
        <f>C11*D4*C10</f>
        <v>0.43823391459780614</v>
      </c>
      <c r="E11" s="1">
        <f>D11*D4*C9</f>
        <v>0.14209334703155702</v>
      </c>
      <c r="F11" s="1">
        <f>E11*D4*C8</f>
        <v>4.3626455906682703E-2</v>
      </c>
      <c r="G11" s="1">
        <f>F11*D4</f>
        <v>1.0886163931558973E-2</v>
      </c>
      <c r="H11" s="1">
        <f>G11*D4</f>
        <v>2.7164380576379199E-3</v>
      </c>
      <c r="I11" s="1"/>
      <c r="J11" s="1"/>
      <c r="K11" s="1"/>
      <c r="L11" s="1"/>
      <c r="M11" s="3"/>
      <c r="N11">
        <f>B11+H11</f>
        <v>1.0000000000000007</v>
      </c>
      <c r="R11" s="16">
        <f>B11-H11</f>
        <v>0.99456712388472479</v>
      </c>
      <c r="S11" s="16">
        <f>SUM(C11:G11)*$B$4*$F$4</f>
        <v>1.3264013813728428</v>
      </c>
      <c r="T11" s="3">
        <f>SUM(C11:G11)*$D$4*$H$4</f>
        <v>-1.4700290540322076</v>
      </c>
      <c r="U11" s="92">
        <f t="shared" si="0"/>
        <v>-0.60074402161425611</v>
      </c>
      <c r="V11" s="68">
        <f>(U11-W11*H11)/B11</f>
        <v>-0.588761164560337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0.99909759801268061</v>
      </c>
      <c r="C12" s="19">
        <f>1/(1-D4*B4/(1-D4*B4/(1-D4*B4/(1-D4*B4/(1-D4*B4)))))</f>
        <v>1.3312980635386675</v>
      </c>
      <c r="D12" s="32">
        <f>C12*D4*C11</f>
        <v>0.44145484016821812</v>
      </c>
      <c r="E12" s="1">
        <f>D12*D4*C10</f>
        <v>0.14558151043866691</v>
      </c>
      <c r="F12" s="1">
        <f>E12*D4*C9</f>
        <v>4.7203476032028888E-2</v>
      </c>
      <c r="G12" s="1">
        <f>F12*D4*C8</f>
        <v>1.4492728961448946E-2</v>
      </c>
      <c r="H12" s="1">
        <f>G12*D4</f>
        <v>3.6163887258561017E-3</v>
      </c>
      <c r="I12" s="1">
        <f>H12*D4</f>
        <v>9.0240198731982534E-4</v>
      </c>
      <c r="J12" s="1"/>
      <c r="K12" s="1"/>
      <c r="L12" s="1"/>
      <c r="M12" s="3"/>
      <c r="N12">
        <f>B12+I12</f>
        <v>1.0000000000000004</v>
      </c>
      <c r="R12" s="16">
        <f>B12-I12</f>
        <v>0.99819519602536078</v>
      </c>
      <c r="S12" s="16">
        <f>SUM(C12:H12)*$B$4*$F$4</f>
        <v>1.3398606413028979</v>
      </c>
      <c r="T12" s="3">
        <f>SUM(C12:H12)*$D$4*$H$4</f>
        <v>-1.4849457326641873</v>
      </c>
      <c r="U12" s="92">
        <f t="shared" si="0"/>
        <v>-0.74582911297554544</v>
      </c>
      <c r="V12" s="68">
        <f>(U12-W12*I12)/B12</f>
        <v>-0.7410834562353027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0.99970004087726672</v>
      </c>
      <c r="C13" s="19">
        <f>1/(1-D4*B4/(1-D4*B4/(1-D4*B4/(1-D4*B4/(1-D4*B4/(1-D4*B4))))))</f>
        <v>1.3321008189657764</v>
      </c>
      <c r="D13" s="32">
        <f>C13*D4*C12</f>
        <v>0.44252451218797978</v>
      </c>
      <c r="E13" s="1">
        <f>D13*D4*C11</f>
        <v>0.14673993236285457</v>
      </c>
      <c r="F13" s="1">
        <f>E13*D4*C10</f>
        <v>4.8391407345113435E-2</v>
      </c>
      <c r="G13" s="1">
        <f>F13*D4*C9</f>
        <v>1.5690472161528742E-2</v>
      </c>
      <c r="H13" s="1">
        <f>G13*D4*C8</f>
        <v>4.8173943834115161E-3</v>
      </c>
      <c r="I13" s="1">
        <f>H13*D4</f>
        <v>1.2020904263450841E-3</v>
      </c>
      <c r="J13" s="1">
        <f>I13*D4</f>
        <v>2.9995912273372784E-4</v>
      </c>
      <c r="K13" s="1"/>
      <c r="L13" s="1"/>
      <c r="M13" s="3"/>
      <c r="N13">
        <f>B13+J13</f>
        <v>1.0000000000000004</v>
      </c>
      <c r="R13" s="16">
        <f>B13-J13</f>
        <v>0.99940008175453299</v>
      </c>
      <c r="S13" s="16">
        <f>SUM(C13:I13)*$B$4*$F$4</f>
        <v>1.3451424283263422</v>
      </c>
      <c r="T13" s="3">
        <f>SUM(C13:I13)*$D$4*$H$4</f>
        <v>-1.4907994512223186</v>
      </c>
      <c r="U13" s="92">
        <f t="shared" si="0"/>
        <v>-0.89148613587152181</v>
      </c>
      <c r="V13" s="68">
        <f>(U13-W13*J13)/B13</f>
        <v>-0.88965328163028035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0.99990027338370713</v>
      </c>
      <c r="C14" s="19">
        <f>1/(1-D4*B4/(1-D4*B4/(1-D4*B4/(1-D4*B4/(1-D4*B4/(1-D4*B4/(1-D4*B4)))))))</f>
        <v>1.3323676288836581</v>
      </c>
      <c r="D14" s="32">
        <f>C14*D4*C13</f>
        <v>0.44288003654087116</v>
      </c>
      <c r="E14" s="1">
        <f>D14*D4*C12</f>
        <v>0.14712495431104364</v>
      </c>
      <c r="F14" s="1">
        <f>E14*D4*C11</f>
        <v>4.8786237258919986E-2</v>
      </c>
      <c r="G14" s="1">
        <f>F14*D4*C10</f>
        <v>1.6088563228950786E-2</v>
      </c>
      <c r="H14" s="1">
        <f>G14*D4*C9</f>
        <v>5.216569786089067E-3</v>
      </c>
      <c r="I14" s="1">
        <f>H14*D4*C8</f>
        <v>1.6016263710531453E-3</v>
      </c>
      <c r="J14" s="1">
        <f>I14*D4</f>
        <v>3.9965582511875913E-4</v>
      </c>
      <c r="K14" s="1">
        <f>J14*D4</f>
        <v>9.9726616293367834E-5</v>
      </c>
      <c r="L14" s="1"/>
      <c r="M14" s="3"/>
      <c r="N14">
        <f>B14+K14</f>
        <v>1.0000000000000004</v>
      </c>
      <c r="R14" s="16">
        <f>B14-K14</f>
        <v>0.99980054676741381</v>
      </c>
      <c r="S14" s="16">
        <f>SUM(C14:J14)*$B$4*$F$4</f>
        <v>1.3471678721458871</v>
      </c>
      <c r="T14" s="3">
        <f>SUM(C14:J14)*$D$4*$H$4</f>
        <v>-1.493044217628517</v>
      </c>
      <c r="U14" s="92">
        <f t="shared" si="0"/>
        <v>-1.0373624813541518</v>
      </c>
      <c r="V14" s="68">
        <f>(U14-W14*K14)/B14</f>
        <v>-1.0366680518208318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0.99996684194825136</v>
      </c>
      <c r="C15" s="19">
        <f>1/(1-D4*B4/(1-D4*B4/(1-D4*B4/(1-D4*B4/(1-D4*B4/(1-D4*B4/(1-D4*B4/(1-D4*B4))))))))</f>
        <v>1.332456331530173</v>
      </c>
      <c r="D15" s="32">
        <f>C15*D4*C14</f>
        <v>0.44299823286300305</v>
      </c>
      <c r="E15" s="1">
        <f>D15*D4*C13</f>
        <v>0.14725295729549717</v>
      </c>
      <c r="F15" s="1">
        <f>E15*D4*C12</f>
        <v>4.8917500963642474E-2</v>
      </c>
      <c r="G15" s="1">
        <f>F15*D4*C11</f>
        <v>1.6220911124840844E-2</v>
      </c>
      <c r="H15" s="1">
        <f>G15*D4*C10</f>
        <v>5.3492781761003225E-3</v>
      </c>
      <c r="I15" s="1">
        <f>H15*D4*C9</f>
        <v>1.7344546255452285E-3</v>
      </c>
      <c r="J15" s="1">
        <f>I15*D4*C8</f>
        <v>5.3252393461240594E-4</v>
      </c>
      <c r="K15" s="1">
        <f>J15*D4</f>
        <v>1.3288136130217801E-4</v>
      </c>
      <c r="L15" s="1">
        <f>K15*D4</f>
        <v>3.3158051749114031E-5</v>
      </c>
      <c r="M15" s="3"/>
      <c r="N15">
        <f>B15+L15</f>
        <v>1.0000000000000004</v>
      </c>
      <c r="R15" s="16">
        <f>B15-L15</f>
        <v>0.99993368389650228</v>
      </c>
      <c r="S15" s="16">
        <f>SUM(C15:K15)*$B$4*$F$4</f>
        <v>1.3479309989033517</v>
      </c>
      <c r="T15" s="3">
        <f>SUM(C15:K15)*$D$4*$H$4</f>
        <v>-1.4938899785883115</v>
      </c>
      <c r="U15" s="92">
        <f t="shared" si="0"/>
        <v>-1.1833214610391116</v>
      </c>
      <c r="V15" s="68">
        <f>(U15-W15*L15)/B15</f>
        <v>-1.1830622666132278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0.9999889750522799</v>
      </c>
      <c r="C16" s="33">
        <f>1/(1-D4*B4/(1-D4*B4/(1-D4*B4/(1-D4*B4/(1-D4*B4/(1-D4*B4/(1-D4*B4/(1-D4*B4/(1-D4*B4)))))))))</f>
        <v>1.3324858239026818</v>
      </c>
      <c r="D16" s="38">
        <f>C16*D4*C15</f>
        <v>0.44303753146454933</v>
      </c>
      <c r="E16" s="28">
        <f>D16*D4*C14</f>
        <v>0.14729551647324521</v>
      </c>
      <c r="F16" s="28">
        <f>E16*D4*C13</f>
        <v>4.8961144284655651E-2</v>
      </c>
      <c r="G16" s="28">
        <f>F16*D4*C12</f>
        <v>1.6264914924047635E-2</v>
      </c>
      <c r="H16" s="28">
        <f>G16*D4*C11</f>
        <v>5.3934018344920136E-3</v>
      </c>
      <c r="I16" s="28">
        <f>H16*D4*C10</f>
        <v>1.7786181371775842E-3</v>
      </c>
      <c r="J16" s="28">
        <f>I16*D4*C9</f>
        <v>5.7670069746779292E-4</v>
      </c>
      <c r="K16" s="28">
        <f>J16*D4*C8</f>
        <v>1.7706253019604263E-4</v>
      </c>
      <c r="L16" s="28">
        <f>K16*D4</f>
        <v>4.4182633903925978E-5</v>
      </c>
      <c r="M16" s="4">
        <f>L16*D4</f>
        <v>1.1024947720598986E-5</v>
      </c>
      <c r="N16">
        <f>B16+M16</f>
        <v>1.0000000000000004</v>
      </c>
      <c r="R16" s="17">
        <f>B16-M16</f>
        <v>0.99997795010455925</v>
      </c>
      <c r="S16" s="17">
        <f>SUM(C16:L16)*$B$4*$F$4</f>
        <v>1.3482145710317706</v>
      </c>
      <c r="T16" s="4">
        <f>SUM(C16:L16)*$D$4*$H$4</f>
        <v>-1.494204256961015</v>
      </c>
      <c r="U16" s="93">
        <f>S16+T16+U15</f>
        <v>-1.3293111469683561</v>
      </c>
      <c r="V16" s="69">
        <f>(U16-W16*M16)/B16</f>
        <v>-1.3292155520231197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3</v>
      </c>
      <c r="D19" s="9">
        <f>SUM($C$19:C19)</f>
        <v>3</v>
      </c>
      <c r="E19" s="26">
        <f t="shared" ref="E19:E28" si="2">B19/R7</f>
        <v>1.9962569918011017</v>
      </c>
      <c r="F19" s="9">
        <f t="shared" ref="F19:F28" si="3">D19/R7</f>
        <v>5.9887709754033054</v>
      </c>
      <c r="G19" s="2">
        <f>F19*2</f>
        <v>11.977541950806611</v>
      </c>
    </row>
    <row r="20" spans="1:7" x14ac:dyDescent="0.2">
      <c r="A20" s="19">
        <v>2</v>
      </c>
      <c r="B20" s="16">
        <f>C19</f>
        <v>3</v>
      </c>
      <c r="C20" s="1">
        <f>B20*$O$2</f>
        <v>9</v>
      </c>
      <c r="D20" s="3">
        <f>SUM($C$19:C20)</f>
        <v>12</v>
      </c>
      <c r="E20" s="16">
        <f t="shared" si="2"/>
        <v>3.5428559701436328</v>
      </c>
      <c r="F20" s="3">
        <f t="shared" si="3"/>
        <v>14.171423880574531</v>
      </c>
      <c r="G20" s="3">
        <f t="shared" ref="G20:G28" si="4">F20*2</f>
        <v>28.342847761149063</v>
      </c>
    </row>
    <row r="21" spans="1:7" x14ac:dyDescent="0.2">
      <c r="A21" s="19">
        <v>3</v>
      </c>
      <c r="B21" s="16">
        <f t="shared" ref="B21:B28" si="5">C20</f>
        <v>9</v>
      </c>
      <c r="C21" s="1">
        <f>B21*$O$2</f>
        <v>27</v>
      </c>
      <c r="D21" s="3">
        <f>SUM($C$19:C21)</f>
        <v>39</v>
      </c>
      <c r="E21" s="16">
        <f t="shared" si="2"/>
        <v>9.4705138649267369</v>
      </c>
      <c r="F21" s="3">
        <f t="shared" si="3"/>
        <v>41.038893414682526</v>
      </c>
      <c r="G21" s="3">
        <f t="shared" si="4"/>
        <v>82.077786829365053</v>
      </c>
    </row>
    <row r="22" spans="1:7" x14ac:dyDescent="0.2">
      <c r="A22" s="19">
        <v>4</v>
      </c>
      <c r="B22" s="16">
        <f t="shared" si="5"/>
        <v>27</v>
      </c>
      <c r="C22" s="1">
        <f>B22*$O$2</f>
        <v>81</v>
      </c>
      <c r="D22" s="3">
        <f>SUM($C$19:C22)</f>
        <v>120</v>
      </c>
      <c r="E22" s="16">
        <f t="shared" si="2"/>
        <v>27.449735303578343</v>
      </c>
      <c r="F22" s="3">
        <f t="shared" si="3"/>
        <v>121.99882357145931</v>
      </c>
      <c r="G22" s="3">
        <f t="shared" si="4"/>
        <v>243.99764714291862</v>
      </c>
    </row>
    <row r="23" spans="1:7" x14ac:dyDescent="0.2">
      <c r="A23" s="19">
        <v>5</v>
      </c>
      <c r="B23" s="16">
        <f t="shared" si="5"/>
        <v>81</v>
      </c>
      <c r="C23" s="1">
        <f>B23*$O$2</f>
        <v>243</v>
      </c>
      <c r="D23" s="3">
        <f>SUM($C$19:C23)</f>
        <v>363</v>
      </c>
      <c r="E23" s="16">
        <f t="shared" si="2"/>
        <v>81.442466832825147</v>
      </c>
      <c r="F23" s="3">
        <f t="shared" si="3"/>
        <v>364.98290691747565</v>
      </c>
      <c r="G23" s="3">
        <f t="shared" si="4"/>
        <v>729.96581383495129</v>
      </c>
    </row>
    <row r="24" spans="1:7" x14ac:dyDescent="0.2">
      <c r="A24" s="19">
        <v>6</v>
      </c>
      <c r="B24" s="16">
        <f t="shared" si="5"/>
        <v>243</v>
      </c>
      <c r="C24" s="1">
        <f>B24*$O$2</f>
        <v>729</v>
      </c>
      <c r="D24" s="3">
        <f>SUM($C$19:C24)</f>
        <v>1092</v>
      </c>
      <c r="E24" s="16">
        <f t="shared" si="2"/>
        <v>243.43936032509836</v>
      </c>
      <c r="F24" s="3">
        <f t="shared" si="3"/>
        <v>1093.9744093621705</v>
      </c>
      <c r="G24" s="3">
        <f t="shared" si="4"/>
        <v>2187.948818724341</v>
      </c>
    </row>
    <row r="25" spans="1:7" x14ac:dyDescent="0.2">
      <c r="A25" s="19">
        <v>7</v>
      </c>
      <c r="B25" s="16">
        <f t="shared" si="5"/>
        <v>729</v>
      </c>
      <c r="C25" s="1">
        <f>B25*$O$2</f>
        <v>2187</v>
      </c>
      <c r="D25" s="3">
        <f>SUM($C$19:C25)</f>
        <v>3279</v>
      </c>
      <c r="E25" s="16">
        <f t="shared" si="2"/>
        <v>729.43760292692559</v>
      </c>
      <c r="F25" s="3">
        <f t="shared" si="3"/>
        <v>3280.96831275362</v>
      </c>
      <c r="G25" s="3">
        <f t="shared" si="4"/>
        <v>6561.93662550724</v>
      </c>
    </row>
    <row r="26" spans="1:7" x14ac:dyDescent="0.2">
      <c r="A26" s="19">
        <v>8</v>
      </c>
      <c r="B26" s="16">
        <f t="shared" si="5"/>
        <v>2187</v>
      </c>
      <c r="C26" s="1">
        <f>B26*$O$2</f>
        <v>6561</v>
      </c>
      <c r="D26" s="3">
        <f>SUM($C$19:C26)</f>
        <v>9840</v>
      </c>
      <c r="E26" s="16">
        <f t="shared" si="2"/>
        <v>2187.436291239364</v>
      </c>
      <c r="F26" s="3">
        <f t="shared" si="3"/>
        <v>9841.9630113376043</v>
      </c>
      <c r="G26" s="3">
        <f t="shared" si="4"/>
        <v>19683.926022675209</v>
      </c>
    </row>
    <row r="27" spans="1:7" x14ac:dyDescent="0.2">
      <c r="A27" s="19">
        <v>9</v>
      </c>
      <c r="B27" s="16">
        <f t="shared" si="5"/>
        <v>6561</v>
      </c>
      <c r="C27" s="1">
        <f>B27*$O$2</f>
        <v>19683</v>
      </c>
      <c r="D27" s="3">
        <f>SUM($C$19:C27)</f>
        <v>29523</v>
      </c>
      <c r="E27" s="16">
        <f t="shared" si="2"/>
        <v>6561.4351288110956</v>
      </c>
      <c r="F27" s="3">
        <f t="shared" si="3"/>
        <v>29524.95798016918</v>
      </c>
      <c r="G27" s="3">
        <f t="shared" si="4"/>
        <v>59049.91596033836</v>
      </c>
    </row>
    <row r="28" spans="1:7" ht="17" thickBot="1" x14ac:dyDescent="0.25">
      <c r="A28" s="33">
        <v>10</v>
      </c>
      <c r="B28" s="17">
        <f t="shared" si="5"/>
        <v>19683</v>
      </c>
      <c r="C28" s="28">
        <f>B28*$O$2</f>
        <v>59049</v>
      </c>
      <c r="D28" s="4">
        <f>SUM($C$19:C28)</f>
        <v>88572</v>
      </c>
      <c r="E28" s="17">
        <f t="shared" si="2"/>
        <v>19683.434017662003</v>
      </c>
      <c r="F28" s="4">
        <f t="shared" si="3"/>
        <v>88573.953046403447</v>
      </c>
      <c r="G28" s="4">
        <f t="shared" si="4"/>
        <v>177147.90609280689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3</v>
      </c>
      <c r="D31" s="9">
        <f>SUM($C$31:C31)</f>
        <v>3</v>
      </c>
      <c r="E31" s="3">
        <f t="shared" ref="E31:E40" si="6">B31/R7</f>
        <v>1.9962569918011017</v>
      </c>
      <c r="F31" s="3">
        <f t="shared" ref="F31:F40" si="7">D31/R7</f>
        <v>5.9887709754033054</v>
      </c>
      <c r="G31" s="2">
        <f>F31*2</f>
        <v>11.977541950806611</v>
      </c>
    </row>
    <row r="32" spans="1:7" x14ac:dyDescent="0.2">
      <c r="A32" s="19">
        <v>2</v>
      </c>
      <c r="B32" s="16">
        <f>B31*($O$2+1)</f>
        <v>4</v>
      </c>
      <c r="C32" s="1">
        <f>B32*$O$2</f>
        <v>12</v>
      </c>
      <c r="D32" s="3">
        <f>SUM($C$31:C32)</f>
        <v>15</v>
      </c>
      <c r="E32" s="3">
        <f t="shared" si="6"/>
        <v>4.7238079601915102</v>
      </c>
      <c r="F32" s="3">
        <f t="shared" si="7"/>
        <v>17.714279850718164</v>
      </c>
      <c r="G32" s="3">
        <f t="shared" ref="G32:G40" si="8">F32*2</f>
        <v>35.428559701436328</v>
      </c>
    </row>
    <row r="33" spans="1:7" x14ac:dyDescent="0.2">
      <c r="A33" s="19">
        <v>3</v>
      </c>
      <c r="B33" s="16">
        <f>B32*($O$2+1)</f>
        <v>16</v>
      </c>
      <c r="C33" s="1">
        <f>B33*$O$2</f>
        <v>48</v>
      </c>
      <c r="D33" s="3">
        <f>SUM($C$31:C33)</f>
        <v>63</v>
      </c>
      <c r="E33" s="3">
        <f t="shared" si="6"/>
        <v>16.836469093203085</v>
      </c>
      <c r="F33" s="3">
        <f t="shared" si="7"/>
        <v>66.293597054487151</v>
      </c>
      <c r="G33" s="3">
        <f t="shared" si="8"/>
        <v>132.5871941089743</v>
      </c>
    </row>
    <row r="34" spans="1:7" x14ac:dyDescent="0.2">
      <c r="A34" s="19">
        <v>4</v>
      </c>
      <c r="B34" s="16">
        <f>B33*($O$2+1)</f>
        <v>64</v>
      </c>
      <c r="C34" s="1">
        <f>B34*$O$2</f>
        <v>192</v>
      </c>
      <c r="D34" s="3">
        <f>SUM($C$31:C34)</f>
        <v>255</v>
      </c>
      <c r="E34" s="3">
        <f t="shared" si="6"/>
        <v>65.066039238111628</v>
      </c>
      <c r="F34" s="3">
        <f t="shared" si="7"/>
        <v>259.24750008935104</v>
      </c>
      <c r="G34" s="3">
        <f t="shared" si="8"/>
        <v>518.49500017870207</v>
      </c>
    </row>
    <row r="35" spans="1:7" x14ac:dyDescent="0.2">
      <c r="A35" s="19">
        <v>5</v>
      </c>
      <c r="B35" s="16">
        <f>B34*($O$2+1)</f>
        <v>256</v>
      </c>
      <c r="C35" s="1">
        <f>B35*$O$2</f>
        <v>768</v>
      </c>
      <c r="D35" s="3">
        <f>SUM($C$31:C35)</f>
        <v>1023</v>
      </c>
      <c r="E35" s="3">
        <f t="shared" si="6"/>
        <v>257.39841369386716</v>
      </c>
      <c r="F35" s="3">
        <f t="shared" si="7"/>
        <v>1028.5881922219769</v>
      </c>
      <c r="G35" s="3">
        <f t="shared" si="8"/>
        <v>2057.1763844439538</v>
      </c>
    </row>
    <row r="36" spans="1:7" x14ac:dyDescent="0.2">
      <c r="A36" s="19">
        <v>6</v>
      </c>
      <c r="B36" s="16">
        <f>B35*($O$2+1)</f>
        <v>1024</v>
      </c>
      <c r="C36" s="1">
        <f>B36*$O$2</f>
        <v>3072</v>
      </c>
      <c r="D36" s="3">
        <f>SUM($C$31:C36)</f>
        <v>4095</v>
      </c>
      <c r="E36" s="3">
        <f t="shared" si="6"/>
        <v>1025.8514607938303</v>
      </c>
      <c r="F36" s="3">
        <f t="shared" si="7"/>
        <v>4102.4040351081394</v>
      </c>
      <c r="G36" s="3">
        <f t="shared" si="8"/>
        <v>8204.8080702162788</v>
      </c>
    </row>
    <row r="37" spans="1:7" x14ac:dyDescent="0.2">
      <c r="A37" s="19">
        <v>7</v>
      </c>
      <c r="B37" s="16">
        <f>B36*($O$2+1)</f>
        <v>4096</v>
      </c>
      <c r="C37" s="1">
        <f>B37*$O$2</f>
        <v>12288</v>
      </c>
      <c r="D37" s="3">
        <f>SUM($C$31:C37)</f>
        <v>16383</v>
      </c>
      <c r="E37" s="3">
        <f t="shared" si="6"/>
        <v>4098.4587401765257</v>
      </c>
      <c r="F37" s="3">
        <f t="shared" si="7"/>
        <v>16392.83436042774</v>
      </c>
      <c r="G37" s="3">
        <f t="shared" si="8"/>
        <v>32785.668720855479</v>
      </c>
    </row>
    <row r="38" spans="1:7" x14ac:dyDescent="0.2">
      <c r="A38" s="19">
        <v>8</v>
      </c>
      <c r="B38" s="16">
        <f>B37*($O$2+1)</f>
        <v>16384</v>
      </c>
      <c r="C38" s="1">
        <f>B38*$O$2</f>
        <v>49152</v>
      </c>
      <c r="D38" s="3">
        <f>SUM($C$31:C38)</f>
        <v>65535</v>
      </c>
      <c r="E38" s="3">
        <f t="shared" si="6"/>
        <v>16387.268493674321</v>
      </c>
      <c r="F38" s="3">
        <f t="shared" si="7"/>
        <v>65548.073775204262</v>
      </c>
      <c r="G38" s="3">
        <f t="shared" si="8"/>
        <v>131096.14755040852</v>
      </c>
    </row>
    <row r="39" spans="1:7" x14ac:dyDescent="0.2">
      <c r="A39" s="19">
        <v>9</v>
      </c>
      <c r="B39" s="16">
        <f>B38*($O$2+1)</f>
        <v>65536</v>
      </c>
      <c r="C39" s="1">
        <f>B39*$O$2</f>
        <v>196608</v>
      </c>
      <c r="D39" s="3">
        <f>SUM($C$31:C39)</f>
        <v>262143</v>
      </c>
      <c r="E39" s="3">
        <f t="shared" si="6"/>
        <v>65540.346380393836</v>
      </c>
      <c r="F39" s="3">
        <f t="shared" si="7"/>
        <v>262160.38545525487</v>
      </c>
      <c r="G39" s="3">
        <f t="shared" si="8"/>
        <v>524320.77091050975</v>
      </c>
    </row>
    <row r="40" spans="1:7" ht="17" thickBot="1" x14ac:dyDescent="0.25">
      <c r="A40" s="33">
        <v>10</v>
      </c>
      <c r="B40" s="17">
        <f>B39*($O$2+1)</f>
        <v>262144</v>
      </c>
      <c r="C40" s="28">
        <f>B40*$O$2</f>
        <v>786432</v>
      </c>
      <c r="D40" s="4">
        <f>SUM($C$31:C40)</f>
        <v>1048575</v>
      </c>
      <c r="E40" s="3">
        <f t="shared" si="6"/>
        <v>262149.78037524706</v>
      </c>
      <c r="F40" s="3">
        <f t="shared" si="7"/>
        <v>1048598.121478938</v>
      </c>
      <c r="G40" s="4">
        <f t="shared" si="8"/>
        <v>2097196.2429578761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3</v>
      </c>
      <c r="D43" s="9">
        <f>SUM(C43:C43)</f>
        <v>3</v>
      </c>
      <c r="E43" s="26">
        <f t="shared" ref="E43:E52" si="9">B43/R7</f>
        <v>1.9962569918011017</v>
      </c>
      <c r="F43" s="9">
        <f t="shared" ref="F43:F52" si="10">D43/R7</f>
        <v>5.9887709754033054</v>
      </c>
      <c r="G43" s="2">
        <f>F43*2</f>
        <v>11.977541950806611</v>
      </c>
    </row>
    <row r="44" spans="1:7" x14ac:dyDescent="0.2">
      <c r="A44" s="19">
        <v>2</v>
      </c>
      <c r="B44" s="16">
        <f>B43*$O$2*2</f>
        <v>6</v>
      </c>
      <c r="C44" s="1">
        <f>B44*$O$2</f>
        <v>18</v>
      </c>
      <c r="D44" s="3">
        <f>SUM($C$43:C44)</f>
        <v>21</v>
      </c>
      <c r="E44" s="16">
        <f t="shared" si="9"/>
        <v>7.0857119402872657</v>
      </c>
      <c r="F44" s="3">
        <f t="shared" si="10"/>
        <v>24.799991791005429</v>
      </c>
      <c r="G44" s="3">
        <f t="shared" ref="G44:G52" si="11">F44*2</f>
        <v>49.599983582010857</v>
      </c>
    </row>
    <row r="45" spans="1:7" x14ac:dyDescent="0.2">
      <c r="A45" s="19">
        <v>3</v>
      </c>
      <c r="B45" s="16">
        <f>B44*$O$2*2</f>
        <v>36</v>
      </c>
      <c r="C45" s="1">
        <f>B45*$O$2</f>
        <v>108</v>
      </c>
      <c r="D45" s="3">
        <f>SUM($C$43:C45)</f>
        <v>129</v>
      </c>
      <c r="E45" s="16">
        <f t="shared" si="9"/>
        <v>37.882055459706947</v>
      </c>
      <c r="F45" s="3">
        <f t="shared" si="10"/>
        <v>135.7440320639499</v>
      </c>
      <c r="G45" s="3">
        <f t="shared" si="11"/>
        <v>271.4880641278998</v>
      </c>
    </row>
    <row r="46" spans="1:7" x14ac:dyDescent="0.2">
      <c r="A46" s="19">
        <v>4</v>
      </c>
      <c r="B46" s="16">
        <f>B45*$O$2*2</f>
        <v>216</v>
      </c>
      <c r="C46" s="1">
        <f>B46*$O$2</f>
        <v>648</v>
      </c>
      <c r="D46" s="3">
        <f>SUM($C$43:C46)</f>
        <v>777</v>
      </c>
      <c r="E46" s="16">
        <f t="shared" si="9"/>
        <v>219.59788242862675</v>
      </c>
      <c r="F46" s="3">
        <f t="shared" si="10"/>
        <v>789.942382625199</v>
      </c>
      <c r="G46" s="3">
        <f t="shared" si="11"/>
        <v>1579.884765250398</v>
      </c>
    </row>
    <row r="47" spans="1:7" x14ac:dyDescent="0.2">
      <c r="A47" s="19">
        <v>5</v>
      </c>
      <c r="B47" s="16">
        <f>B46*$O$2*2</f>
        <v>1296</v>
      </c>
      <c r="C47" s="1">
        <f>B47*$O$2</f>
        <v>3888</v>
      </c>
      <c r="D47" s="3">
        <f>SUM($C$43:C47)</f>
        <v>4665</v>
      </c>
      <c r="E47" s="16">
        <f t="shared" si="9"/>
        <v>1303.0794693252024</v>
      </c>
      <c r="F47" s="3">
        <f t="shared" si="10"/>
        <v>4690.4828120386337</v>
      </c>
      <c r="G47" s="3">
        <f t="shared" si="11"/>
        <v>9380.9656240772674</v>
      </c>
    </row>
    <row r="48" spans="1:7" x14ac:dyDescent="0.2">
      <c r="A48" s="19">
        <v>6</v>
      </c>
      <c r="B48" s="16">
        <f>B47*$O$2*2</f>
        <v>7776</v>
      </c>
      <c r="C48" s="1">
        <f>B48*$O$2</f>
        <v>23328</v>
      </c>
      <c r="D48" s="3">
        <f>SUM($C$43:C48)</f>
        <v>27993</v>
      </c>
      <c r="E48" s="16">
        <f t="shared" si="9"/>
        <v>7790.0595304031476</v>
      </c>
      <c r="F48" s="3">
        <f t="shared" si="10"/>
        <v>28043.613224611025</v>
      </c>
      <c r="G48" s="3">
        <f t="shared" si="11"/>
        <v>56087.226449222049</v>
      </c>
    </row>
    <row r="49" spans="1:7" x14ac:dyDescent="0.2">
      <c r="A49" s="19">
        <v>7</v>
      </c>
      <c r="B49" s="16">
        <f>B48*$O$2*2</f>
        <v>46656</v>
      </c>
      <c r="C49" s="1">
        <f>B49*$O$2</f>
        <v>139968</v>
      </c>
      <c r="D49" s="3">
        <f>SUM($C$43:C49)</f>
        <v>167961</v>
      </c>
      <c r="E49" s="16">
        <f t="shared" si="9"/>
        <v>46684.006587323238</v>
      </c>
      <c r="F49" s="3">
        <f t="shared" si="10"/>
        <v>168061.82335419665</v>
      </c>
      <c r="G49" s="3">
        <f t="shared" si="11"/>
        <v>336123.64670839329</v>
      </c>
    </row>
    <row r="50" spans="1:7" x14ac:dyDescent="0.2">
      <c r="A50" s="19">
        <v>8</v>
      </c>
      <c r="B50" s="16">
        <f>B49*$O$2*2</f>
        <v>279936</v>
      </c>
      <c r="C50" s="1">
        <f>B50*$O$2</f>
        <v>839808</v>
      </c>
      <c r="D50" s="3">
        <f>SUM($C$43:C50)</f>
        <v>1007769</v>
      </c>
      <c r="E50" s="16">
        <f t="shared" si="9"/>
        <v>279991.84527863859</v>
      </c>
      <c r="F50" s="3">
        <f t="shared" si="10"/>
        <v>1007970.0428834031</v>
      </c>
      <c r="G50" s="3">
        <f t="shared" si="11"/>
        <v>2015940.0857668063</v>
      </c>
    </row>
    <row r="51" spans="1:7" x14ac:dyDescent="0.2">
      <c r="A51" s="19">
        <v>9</v>
      </c>
      <c r="B51" s="16">
        <f>B50*$O$2*2</f>
        <v>1679616</v>
      </c>
      <c r="C51" s="1">
        <f>B51*$O$2</f>
        <v>5038848</v>
      </c>
      <c r="D51" s="3">
        <f>SUM($C$43:C51)</f>
        <v>6046617</v>
      </c>
      <c r="E51" s="16">
        <f t="shared" si="9"/>
        <v>1679727.3929756405</v>
      </c>
      <c r="F51" s="3">
        <f t="shared" si="10"/>
        <v>6047018.0146725141</v>
      </c>
      <c r="G51" s="3">
        <f t="shared" si="11"/>
        <v>12094036.029345028</v>
      </c>
    </row>
    <row r="52" spans="1:7" ht="17" thickBot="1" x14ac:dyDescent="0.25">
      <c r="A52" s="33">
        <v>10</v>
      </c>
      <c r="B52" s="17">
        <f>B51*$O$2*2</f>
        <v>10077696</v>
      </c>
      <c r="C52" s="28">
        <f>B52*$O$2</f>
        <v>30233088</v>
      </c>
      <c r="D52" s="4">
        <f>SUM($C$43:C52)</f>
        <v>36279705</v>
      </c>
      <c r="E52" s="17">
        <f t="shared" si="9"/>
        <v>10077918.217042945</v>
      </c>
      <c r="F52" s="4">
        <f t="shared" si="10"/>
        <v>36280504.981341377</v>
      </c>
      <c r="G52" s="4">
        <f t="shared" si="11"/>
        <v>72561009.962682754</v>
      </c>
    </row>
  </sheetData>
  <conditionalFormatting sqref="R7:R16">
    <cfRule type="cellIs" dxfId="911" priority="49" operator="lessThanOrEqual">
      <formula>0</formula>
    </cfRule>
    <cfRule type="cellIs" dxfId="910" priority="50" operator="greaterThan">
      <formula>0</formula>
    </cfRule>
  </conditionalFormatting>
  <conditionalFormatting sqref="F31:F40">
    <cfRule type="cellIs" dxfId="909" priority="41" stopIfTrue="1" operator="lessThan">
      <formula>0</formula>
    </cfRule>
    <cfRule type="cellIs" dxfId="908" priority="42" operator="equal">
      <formula>MIN($F$31:$F$40)</formula>
    </cfRule>
  </conditionalFormatting>
  <conditionalFormatting sqref="E31:E40">
    <cfRule type="cellIs" dxfId="907" priority="39" stopIfTrue="1" operator="lessThan">
      <formula>0</formula>
    </cfRule>
    <cfRule type="cellIs" dxfId="906" priority="40" operator="equal">
      <formula>MIN($E$31:$E$40)</formula>
    </cfRule>
  </conditionalFormatting>
  <conditionalFormatting sqref="F19:F28">
    <cfRule type="cellIs" dxfId="905" priority="37" stopIfTrue="1" operator="lessThan">
      <formula>0</formula>
    </cfRule>
    <cfRule type="cellIs" dxfId="904" priority="38" operator="equal">
      <formula>MIN($F$19:$F$28)</formula>
    </cfRule>
  </conditionalFormatting>
  <conditionalFormatting sqref="E19:E28">
    <cfRule type="cellIs" dxfId="903" priority="35" stopIfTrue="1" operator="lessThan">
      <formula>0</formula>
    </cfRule>
    <cfRule type="cellIs" dxfId="902" priority="36" operator="equal">
      <formula>MIN($E$19:$E$28)</formula>
    </cfRule>
  </conditionalFormatting>
  <conditionalFormatting sqref="F43:F52">
    <cfRule type="cellIs" dxfId="901" priority="33" stopIfTrue="1" operator="lessThan">
      <formula>0</formula>
    </cfRule>
    <cfRule type="cellIs" dxfId="900" priority="34" operator="equal">
      <formula>MIN($F$43:$F$52)</formula>
    </cfRule>
  </conditionalFormatting>
  <conditionalFormatting sqref="E43:E52">
    <cfRule type="cellIs" dxfId="899" priority="31" stopIfTrue="1" operator="lessThan">
      <formula>0</formula>
    </cfRule>
    <cfRule type="cellIs" dxfId="898" priority="32" operator="equal">
      <formula>MIN($E$43:$E$52)</formula>
    </cfRule>
  </conditionalFormatting>
  <conditionalFormatting sqref="G19:G28">
    <cfRule type="cellIs" dxfId="897" priority="11" stopIfTrue="1" operator="lessThanOrEqual">
      <formula>0</formula>
    </cfRule>
    <cfRule type="cellIs" dxfId="896" priority="12" operator="equal">
      <formula>MIN($G$19:$G$28)</formula>
    </cfRule>
  </conditionalFormatting>
  <conditionalFormatting sqref="G31:G40">
    <cfRule type="cellIs" dxfId="895" priority="9" stopIfTrue="1" operator="lessThanOrEqual">
      <formula>0</formula>
    </cfRule>
    <cfRule type="cellIs" dxfId="894" priority="10" operator="equal">
      <formula>MIN($G$19:$G$28)</formula>
    </cfRule>
  </conditionalFormatting>
  <conditionalFormatting sqref="G43:G52">
    <cfRule type="cellIs" dxfId="893" priority="7" stopIfTrue="1" operator="lessThanOrEqual">
      <formula>0</formula>
    </cfRule>
    <cfRule type="cellIs" dxfId="892" priority="8" operator="equal">
      <formula>MIN($G$19:$G$28)</formula>
    </cfRule>
  </conditionalFormatting>
  <conditionalFormatting sqref="S7:T16">
    <cfRule type="cellIs" dxfId="891" priority="3" operator="lessThanOrEqual">
      <formula>0</formula>
    </cfRule>
    <cfRule type="cellIs" dxfId="890" priority="4" operator="greaterThan">
      <formula>0</formula>
    </cfRule>
  </conditionalFormatting>
  <conditionalFormatting sqref="U7:U16">
    <cfRule type="cellIs" dxfId="889" priority="1" operator="lessThanOrEqual">
      <formula>0</formula>
    </cfRule>
    <cfRule type="cellIs" dxfId="88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'B Analysis'!B11</f>
        <v>0.8004998991983544</v>
      </c>
      <c r="D2" s="34" t="s">
        <v>13</v>
      </c>
      <c r="E2" s="40">
        <f>'B Analysis'!G11</f>
        <v>0.19950010080164593</v>
      </c>
      <c r="F2" s="34" t="s">
        <v>17</v>
      </c>
      <c r="G2" s="40">
        <f>'B Analysis'!V11</f>
        <v>0.87507815812539125</v>
      </c>
      <c r="H2" t="s">
        <v>20</v>
      </c>
      <c r="I2" s="48">
        <f>'B Analysis'!W11</f>
        <v>-4</v>
      </c>
      <c r="J2" t="s">
        <v>6</v>
      </c>
      <c r="K2" s="48">
        <f>C2*G2-E2*I2</f>
        <v>1.498500380576641</v>
      </c>
      <c r="L2" t="s">
        <v>5</v>
      </c>
      <c r="M2" s="48">
        <v>1</v>
      </c>
      <c r="N2" t="s">
        <v>47</v>
      </c>
      <c r="O2" s="48">
        <v>4</v>
      </c>
    </row>
    <row r="4" spans="1:23" x14ac:dyDescent="0.2">
      <c r="A4" t="s">
        <v>10</v>
      </c>
      <c r="B4">
        <f>$C$2</f>
        <v>0.8004998991983544</v>
      </c>
      <c r="C4" t="s">
        <v>11</v>
      </c>
      <c r="D4">
        <f>$E$2</f>
        <v>0.19950010080164593</v>
      </c>
      <c r="E4" t="s">
        <v>5</v>
      </c>
      <c r="F4">
        <f>$G$2</f>
        <v>0.87507815812539125</v>
      </c>
      <c r="G4" t="s">
        <v>72</v>
      </c>
      <c r="H4">
        <f>$I$2</f>
        <v>-4</v>
      </c>
      <c r="I4" t="s">
        <v>6</v>
      </c>
      <c r="J4">
        <f>$K$2</f>
        <v>1.498500380576641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0.8004998991983544</v>
      </c>
      <c r="C7" s="18">
        <v>1</v>
      </c>
      <c r="D7" s="37">
        <f>C7*D4</f>
        <v>0.19950010080164593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0.60099979839670847</v>
      </c>
      <c r="S7" s="26">
        <f>SUM(C7)*$B$4*$F$4</f>
        <v>0.70049997737005731</v>
      </c>
      <c r="T7" s="9">
        <f>SUM(C7)*$D$4*$H$4</f>
        <v>-0.79800040320658372</v>
      </c>
      <c r="U7" s="91">
        <f>S7+T7</f>
        <v>-9.7500425836526405E-2</v>
      </c>
      <c r="V7" s="68">
        <f>(U7-W7*D7)/B7</f>
        <v>0.1274199722789037</v>
      </c>
      <c r="W7" s="18">
        <f>-COUNT(D7:M7)</f>
        <v>-1</v>
      </c>
    </row>
    <row r="8" spans="1:23" x14ac:dyDescent="0.2">
      <c r="A8" s="20">
        <v>2</v>
      </c>
      <c r="B8" s="19">
        <f>C8*B4</f>
        <v>0.95263562864668383</v>
      </c>
      <c r="C8" s="19">
        <f>1/(1-B4*D4)</f>
        <v>1.1900509039422527</v>
      </c>
      <c r="D8" s="32">
        <f>C8*D4</f>
        <v>0.23741527529556927</v>
      </c>
      <c r="E8" s="1">
        <f>D8*D4</f>
        <v>4.7364371353316587E-2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0.90527125729336722</v>
      </c>
      <c r="S8" s="16">
        <f>SUM(C8:D8)*$B$4*$F$4</f>
        <v>0.99994002625261635</v>
      </c>
      <c r="T8" s="3">
        <f>SUM(C8:D8)*$D$4*$H$4</f>
        <v>-1.1391185865955433</v>
      </c>
      <c r="U8" s="92">
        <f>S8+T8+U7</f>
        <v>-0.23667898617945338</v>
      </c>
      <c r="V8" s="68">
        <f>(U8-W8*E8)/B8</f>
        <v>-0.14900790942962633</v>
      </c>
      <c r="W8" s="19">
        <f>-COUNT(D8:M8)</f>
        <v>-2</v>
      </c>
    </row>
    <row r="9" spans="1:23" x14ac:dyDescent="0.2">
      <c r="A9" s="20">
        <v>3</v>
      </c>
      <c r="B9" s="19">
        <f>C9*B4</f>
        <v>0.98833359169683033</v>
      </c>
      <c r="C9" s="19">
        <f>1/(1-D4*B4/(1-D4*B4))</f>
        <v>1.2346454917565617</v>
      </c>
      <c r="D9" s="32">
        <f>C9*D4*C8</f>
        <v>0.29312369931781762</v>
      </c>
      <c r="E9" s="1">
        <f>D9*(D4)</f>
        <v>5.847820756125597E-2</v>
      </c>
      <c r="F9" s="1">
        <f>E9*D4</f>
        <v>1.166640830317014E-2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0.97666718339366021</v>
      </c>
      <c r="S9" s="16">
        <f>SUM(C9:E9)*$B$4*$F$4</f>
        <v>1.1111662668475748</v>
      </c>
      <c r="T9" s="3">
        <f>SUM(C9:E9)*$D$4*$H$4</f>
        <v>-1.2658260636966316</v>
      </c>
      <c r="U9" s="92">
        <f t="shared" ref="U9:U15" si="0">S9+T9+U8</f>
        <v>-0.39133878302851022</v>
      </c>
      <c r="V9" s="68">
        <f>(U9-W9*F9)/B9</f>
        <v>-0.36054583301900595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0.99710093379869957</v>
      </c>
      <c r="C10" s="19">
        <f>1/(1-D4*B4/(1-D4*B4/(1-D4*B4)))</f>
        <v>1.2455978255552906</v>
      </c>
      <c r="D10" s="32">
        <f>C10*D4*C9</f>
        <v>0.30680556712279394</v>
      </c>
      <c r="E10" s="1">
        <f>D10*D4*C8</f>
        <v>7.2840328180671376E-2</v>
      </c>
      <c r="F10" s="1">
        <f>E10*D4</f>
        <v>1.453165281446891E-2</v>
      </c>
      <c r="G10" s="1">
        <f>F10*D4</f>
        <v>2.8990662013010692E-3</v>
      </c>
      <c r="H10" s="1"/>
      <c r="I10" s="1"/>
      <c r="J10" s="1"/>
      <c r="K10" s="1"/>
      <c r="L10" s="1"/>
      <c r="M10" s="3"/>
      <c r="N10">
        <f>B10+G10</f>
        <v>1.0000000000000007</v>
      </c>
      <c r="R10" s="16">
        <f>B10-G10</f>
        <v>0.99420186759739848</v>
      </c>
      <c r="S10" s="16">
        <f>SUM(C10:F10)*$B$4*$F$4</f>
        <v>1.1486626121500714</v>
      </c>
      <c r="T10" s="3">
        <f>SUM(C10:F10)*$D$4*$H$4</f>
        <v>-1.3085414093594601</v>
      </c>
      <c r="U10" s="92">
        <f t="shared" si="0"/>
        <v>-0.55121758023789891</v>
      </c>
      <c r="V10" s="68">
        <f>(U10-W10*G10)/B10</f>
        <v>-0.54119026182923669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0.99927801810889116</v>
      </c>
      <c r="C11" s="19">
        <f>1/(1-D4*B4/(1-D4*B4/(1-D4*B4/(1-D4*B4))))</f>
        <v>1.2483174815007465</v>
      </c>
      <c r="D11" s="32">
        <f>C11*D4*C10</f>
        <v>0.31020301407835188</v>
      </c>
      <c r="E11" s="1">
        <f>D11*D4*C9</f>
        <v>7.6406693801894576E-2</v>
      </c>
      <c r="F11" s="1">
        <f>E11*D4*C8</f>
        <v>1.8140116243401068E-2</v>
      </c>
      <c r="G11" s="1">
        <f>F11*D4</f>
        <v>3.6189550191120879E-3</v>
      </c>
      <c r="H11" s="1">
        <f>G11*D4</f>
        <v>7.2198189110948396E-4</v>
      </c>
      <c r="I11" s="1"/>
      <c r="J11" s="1"/>
      <c r="K11" s="1"/>
      <c r="L11" s="1"/>
      <c r="M11" s="3"/>
      <c r="N11">
        <f>B11+H11</f>
        <v>1.0000000000000007</v>
      </c>
      <c r="R11" s="16">
        <f>B11-H11</f>
        <v>0.99855603621778166</v>
      </c>
      <c r="S11" s="16">
        <f>SUM(C11:G11)*$B$4*$F$4</f>
        <v>1.160508688090061</v>
      </c>
      <c r="T11" s="3">
        <f>SUM(C11:G11)*$D$4*$H$4</f>
        <v>-1.3220363039803253</v>
      </c>
      <c r="U11" s="92">
        <f t="shared" si="0"/>
        <v>-0.71274519612816323</v>
      </c>
      <c r="V11" s="68">
        <f>(U11-W11*H11)/B11</f>
        <v>-0.70964763941734332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0.99982010047935443</v>
      </c>
      <c r="C12" s="19">
        <f>1/(1-D4*B4/(1-D4*B4/(1-D4*B4/(1-D4*B4/(1-D4*B4)))))</f>
        <v>1.2489946613117697</v>
      </c>
      <c r="D12" s="32">
        <f>C12*D4*C11</f>
        <v>0.31104896023237572</v>
      </c>
      <c r="E12" s="1">
        <f>D12*D4*C10</f>
        <v>7.7294699801864999E-2</v>
      </c>
      <c r="F12" s="1">
        <f>E12*D4*C9</f>
        <v>1.9038604372743941E-2</v>
      </c>
      <c r="G12" s="1">
        <f>F12*D4*C8</f>
        <v>4.5200554983984313E-3</v>
      </c>
      <c r="H12" s="1">
        <f>G12*D4</f>
        <v>9.0175152755952092E-4</v>
      </c>
      <c r="I12" s="1">
        <f>H12*D4</f>
        <v>1.7989952064616262E-4</v>
      </c>
      <c r="J12" s="1"/>
      <c r="K12" s="1"/>
      <c r="L12" s="1"/>
      <c r="M12" s="3"/>
      <c r="N12">
        <f>B12+I12</f>
        <v>1.0000000000000007</v>
      </c>
      <c r="R12" s="16">
        <f>B12-I12</f>
        <v>0.99964020095870831</v>
      </c>
      <c r="S12" s="16">
        <f>SUM(C12:H12)*$B$4*$F$4</f>
        <v>1.164089974681261</v>
      </c>
      <c r="T12" s="3">
        <f>SUM(C12:H12)*$D$4*$H$4</f>
        <v>-1.3261160587784704</v>
      </c>
      <c r="U12" s="92">
        <f t="shared" si="0"/>
        <v>-0.87477128022537265</v>
      </c>
      <c r="V12" s="68">
        <f>(U12-W12*I12)/B12</f>
        <v>-0.87384908813356754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0.99995516756029135</v>
      </c>
      <c r="C13" s="19">
        <f>1/(1-D4*B4/(1-D4*B4/(1-D4*B4/(1-D4*B4/(1-D4*B4/(1-D4*B4))))))</f>
        <v>1.2491633897289403</v>
      </c>
      <c r="D13" s="32">
        <f>C13*D4*C12</f>
        <v>0.3112597390436404</v>
      </c>
      <c r="E13" s="1">
        <f>D13*D4*C11</f>
        <v>7.7515958386917244E-2</v>
      </c>
      <c r="F13" s="1">
        <f>E13*D4*C10</f>
        <v>1.926247472068222E-2</v>
      </c>
      <c r="G13" s="1">
        <f>F13*D4*C9</f>
        <v>4.7445767483037882E-3</v>
      </c>
      <c r="H13" s="1">
        <f>G13*D4*C8</f>
        <v>1.1264349948595007E-3</v>
      </c>
      <c r="I13" s="1">
        <f>H13*D4</f>
        <v>2.2472389502097191E-4</v>
      </c>
      <c r="J13" s="1">
        <f>I13*D4</f>
        <v>4.4832439709222396E-5</v>
      </c>
      <c r="K13" s="1"/>
      <c r="L13" s="1"/>
      <c r="M13" s="3"/>
      <c r="N13">
        <f>B13+J13</f>
        <v>1.0000000000000007</v>
      </c>
      <c r="R13" s="16">
        <f>B13-J13</f>
        <v>0.99991033512058214</v>
      </c>
      <c r="S13" s="16">
        <f>SUM(C13:I13)*$B$4*$F$4</f>
        <v>1.1651397192712918</v>
      </c>
      <c r="T13" s="3">
        <f>SUM(C13:I13)*$D$4*$H$4</f>
        <v>-1.3273119140720759</v>
      </c>
      <c r="U13" s="92">
        <f t="shared" si="0"/>
        <v>-1.0369434750261568</v>
      </c>
      <c r="V13" s="68">
        <f>(U13-W13*J13)/B13</f>
        <v>-1.0366761246680487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0.99998882701132441</v>
      </c>
      <c r="C14" s="19">
        <f>1/(1-D4*B4/(1-D4*B4/(1-D4*B4/(1-D4*B4/(1-D4*B4/(1-D4*B4/(1-D4*B4)))))))</f>
        <v>1.2492054377680053</v>
      </c>
      <c r="D14" s="32">
        <f>C14*D4*C13</f>
        <v>0.31131226626957387</v>
      </c>
      <c r="E14" s="1">
        <f>D14*D4*C12</f>
        <v>7.7571097229465119E-2</v>
      </c>
      <c r="F14" s="1">
        <f>E14*D4*C11</f>
        <v>1.9318264428743459E-2</v>
      </c>
      <c r="G14" s="1">
        <f>F14*D4*C10</f>
        <v>4.8005286646746748E-3</v>
      </c>
      <c r="H14" s="1">
        <f>G14*D4*C9</f>
        <v>1.1824273366872261E-3</v>
      </c>
      <c r="I14" s="1">
        <f>H14*D4*C8</f>
        <v>2.8072631165660452E-4</v>
      </c>
      <c r="J14" s="1">
        <f>I14*D4</f>
        <v>5.6004927473166872E-5</v>
      </c>
      <c r="K14" s="1">
        <f>J14*D4</f>
        <v>1.1172988676285661E-5</v>
      </c>
      <c r="L14" s="1"/>
      <c r="M14" s="3"/>
      <c r="N14">
        <f>B14+K14</f>
        <v>1.0000000000000007</v>
      </c>
      <c r="R14" s="16">
        <f>B14-K14</f>
        <v>0.99997765402264815</v>
      </c>
      <c r="S14" s="16">
        <f>SUM(C14:J14)*$B$4*$F$4</f>
        <v>1.1654405527818228</v>
      </c>
      <c r="T14" s="3">
        <f>SUM(C14:J14)*$D$4*$H$4</f>
        <v>-1.3276546196687313</v>
      </c>
      <c r="U14" s="92">
        <f t="shared" si="0"/>
        <v>-1.1991575419130653</v>
      </c>
      <c r="V14" s="68">
        <f>(U14-W14*K14)/B14</f>
        <v>-1.1990815553282939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0.99999721548227283</v>
      </c>
      <c r="C15" s="19">
        <f>1/(1-D4*B4/(1-D4*B4/(1-D4*B4/(1-D4*B4/(1-D4*B4/(1-D4*B4/(1-D4*B4/(1-D4*B4))))))))</f>
        <v>1.2492159168086108</v>
      </c>
      <c r="D15" s="32">
        <f>C15*D4*C14</f>
        <v>0.3113253568903423</v>
      </c>
      <c r="E15" s="1">
        <f>D15*D4*C13</f>
        <v>7.7584838706662454E-2</v>
      </c>
      <c r="F15" s="1">
        <f>E15*D4*C12</f>
        <v>1.933216811198642E-2</v>
      </c>
      <c r="G15" s="1">
        <f>F15*D4*C11</f>
        <v>4.8144727728102422E-3</v>
      </c>
      <c r="H15" s="1">
        <f>G15*D4*C10</f>
        <v>1.1963815194900834E-3</v>
      </c>
      <c r="I15" s="1">
        <f>H15*D4*C9</f>
        <v>2.9468300526195142E-4</v>
      </c>
      <c r="J15" s="1">
        <f>I15*D4*C8</f>
        <v>6.9962246819191881E-5</v>
      </c>
      <c r="K15" s="1">
        <f>J15*D4</f>
        <v>1.3957475292738413E-5</v>
      </c>
      <c r="L15" s="1">
        <f>K15*D4</f>
        <v>2.7845177278377959E-6</v>
      </c>
      <c r="M15" s="3"/>
      <c r="N15">
        <f>B15+L15</f>
        <v>1.0000000000000007</v>
      </c>
      <c r="R15" s="16">
        <f>B15-L15</f>
        <v>0.99999443096454499</v>
      </c>
      <c r="S15" s="16">
        <f>SUM(C15:K15)*$B$4*$F$4</f>
        <v>1.1655253024920829</v>
      </c>
      <c r="T15" s="3">
        <f>SUM(C15:K15)*$D$4*$H$4</f>
        <v>-1.3277511654291083</v>
      </c>
      <c r="U15" s="92">
        <f t="shared" si="0"/>
        <v>-1.3613834048500908</v>
      </c>
      <c r="V15" s="68">
        <f>(U15-W15*L15)/B15</f>
        <v>-1.3613621349275382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0.99999930604465792</v>
      </c>
      <c r="C16" s="33">
        <f>1/(1-D4*B4/(1-D4*B4/(1-D4*B4/(1-D4*B4/(1-D4*B4/(1-D4*B4/(1-D4*B4/(1-D4*B4/(1-D4*B4)))))))))</f>
        <v>1.2492185283796893</v>
      </c>
      <c r="D16" s="38">
        <f>C16*D4*C15</f>
        <v>0.31132861931558575</v>
      </c>
      <c r="E16" s="28">
        <f>D16*D4*C14</f>
        <v>7.7588263337387345E-2</v>
      </c>
      <c r="F16" s="28">
        <f>E16*D4*C13</f>
        <v>1.9335633167463295E-2</v>
      </c>
      <c r="G16" s="28">
        <f>F16*D4*C12</f>
        <v>4.8179479029193568E-3</v>
      </c>
      <c r="H16" s="28">
        <f>G16*D4*C11</f>
        <v>1.199859160392953E-3</v>
      </c>
      <c r="I16" s="28">
        <f>H16*D4*C10</f>
        <v>2.9816127190332236E-4</v>
      </c>
      <c r="J16" s="28">
        <f>I16*D4*C9</f>
        <v>7.3440669406733646E-5</v>
      </c>
      <c r="K16" s="28">
        <f>J16*D4*C8</f>
        <v>1.7435936745090559E-5</v>
      </c>
      <c r="L16" s="28">
        <f>K16*D4</f>
        <v>3.4784711382166888E-6</v>
      </c>
      <c r="M16" s="4">
        <f>L16*D4</f>
        <v>6.9395534270984542E-7</v>
      </c>
      <c r="N16">
        <f>B16+M16</f>
        <v>1.0000000000000007</v>
      </c>
      <c r="R16" s="17">
        <f>B16-M16</f>
        <v>0.99999861208931518</v>
      </c>
      <c r="S16" s="17">
        <f>SUM(C16:L16)*$B$4*$F$4</f>
        <v>1.1655488603591084</v>
      </c>
      <c r="T16" s="4">
        <f>SUM(C16:L16)*$D$4*$H$4</f>
        <v>-1.3277780022428018</v>
      </c>
      <c r="U16" s="93">
        <f>S16+T16+U15</f>
        <v>-1.5236125467337842</v>
      </c>
      <c r="V16" s="69">
        <f>(U16-W16*M16)/B16</f>
        <v>-1.5236066644953412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4</v>
      </c>
      <c r="D19" s="9">
        <f>SUM($C$19:C19)</f>
        <v>4</v>
      </c>
      <c r="E19" s="26">
        <f t="shared" ref="E19:E28" si="2">B19/R7</f>
        <v>1.6638940689625974</v>
      </c>
      <c r="F19" s="9">
        <f t="shared" ref="F19:F28" si="3">D19/R7</f>
        <v>6.6555762758503896</v>
      </c>
      <c r="G19" s="2">
        <f>F19*2</f>
        <v>13.311152551700779</v>
      </c>
    </row>
    <row r="20" spans="1:7" x14ac:dyDescent="0.2">
      <c r="A20" s="19">
        <v>2</v>
      </c>
      <c r="B20" s="16">
        <f>C19</f>
        <v>4</v>
      </c>
      <c r="C20" s="1">
        <f>B20*$O$2</f>
        <v>16</v>
      </c>
      <c r="D20" s="3">
        <f>SUM($C$19:C20)</f>
        <v>20</v>
      </c>
      <c r="E20" s="16">
        <f t="shared" si="2"/>
        <v>4.4185651182159846</v>
      </c>
      <c r="F20" s="3">
        <f t="shared" si="3"/>
        <v>22.092825591079922</v>
      </c>
      <c r="G20" s="3">
        <f t="shared" ref="G20:G28" si="4">F20*2</f>
        <v>44.185651182159845</v>
      </c>
    </row>
    <row r="21" spans="1:7" x14ac:dyDescent="0.2">
      <c r="A21" s="19">
        <v>3</v>
      </c>
      <c r="B21" s="16">
        <f t="shared" ref="B21:B28" si="5">C20</f>
        <v>16</v>
      </c>
      <c r="C21" s="1">
        <f>B21*$O$2</f>
        <v>64</v>
      </c>
      <c r="D21" s="3">
        <f>SUM($C$19:C21)</f>
        <v>84</v>
      </c>
      <c r="E21" s="16">
        <f t="shared" si="2"/>
        <v>16.382243892340306</v>
      </c>
      <c r="F21" s="3">
        <f t="shared" si="3"/>
        <v>86.006780434786606</v>
      </c>
      <c r="G21" s="3">
        <f t="shared" si="4"/>
        <v>172.01356086957321</v>
      </c>
    </row>
    <row r="22" spans="1:7" x14ac:dyDescent="0.2">
      <c r="A22" s="19">
        <v>4</v>
      </c>
      <c r="B22" s="16">
        <f t="shared" si="5"/>
        <v>64</v>
      </c>
      <c r="C22" s="1">
        <f>B22*$O$2</f>
        <v>256</v>
      </c>
      <c r="D22" s="3">
        <f>SUM($C$19:C22)</f>
        <v>340</v>
      </c>
      <c r="E22" s="16">
        <f t="shared" si="2"/>
        <v>64.373244595348879</v>
      </c>
      <c r="F22" s="3">
        <f t="shared" si="3"/>
        <v>341.98286191279095</v>
      </c>
      <c r="G22" s="3">
        <f t="shared" si="4"/>
        <v>683.9657238255819</v>
      </c>
    </row>
    <row r="23" spans="1:7" x14ac:dyDescent="0.2">
      <c r="A23" s="19">
        <v>5</v>
      </c>
      <c r="B23" s="16">
        <f t="shared" si="5"/>
        <v>256</v>
      </c>
      <c r="C23" s="1">
        <f>B23*$O$2</f>
        <v>1024</v>
      </c>
      <c r="D23" s="3">
        <f>SUM($C$19:C23)</f>
        <v>1364</v>
      </c>
      <c r="E23" s="16">
        <f t="shared" si="2"/>
        <v>256.37018926814363</v>
      </c>
      <c r="F23" s="3">
        <f t="shared" si="3"/>
        <v>1365.9724146943279</v>
      </c>
      <c r="G23" s="3">
        <f t="shared" si="4"/>
        <v>2731.9448293886558</v>
      </c>
    </row>
    <row r="24" spans="1:7" x14ac:dyDescent="0.2">
      <c r="A24" s="19">
        <v>6</v>
      </c>
      <c r="B24" s="16">
        <f t="shared" si="5"/>
        <v>1024</v>
      </c>
      <c r="C24" s="1">
        <f>B24*$O$2</f>
        <v>4096</v>
      </c>
      <c r="D24" s="3">
        <f>SUM($C$19:C24)</f>
        <v>5460</v>
      </c>
      <c r="E24" s="16">
        <f t="shared" si="2"/>
        <v>1024.3685668282742</v>
      </c>
      <c r="F24" s="3">
        <f t="shared" si="3"/>
        <v>5461.965209846071</v>
      </c>
      <c r="G24" s="3">
        <f t="shared" si="4"/>
        <v>10923.930419692142</v>
      </c>
    </row>
    <row r="25" spans="1:7" x14ac:dyDescent="0.2">
      <c r="A25" s="19">
        <v>7</v>
      </c>
      <c r="B25" s="16">
        <f t="shared" si="5"/>
        <v>4096</v>
      </c>
      <c r="C25" s="1">
        <f>B25*$O$2</f>
        <v>16384</v>
      </c>
      <c r="D25" s="3">
        <f>SUM($C$19:C25)</f>
        <v>21844</v>
      </c>
      <c r="E25" s="16">
        <f t="shared" si="2"/>
        <v>4096.3673002800306</v>
      </c>
      <c r="F25" s="3">
        <f t="shared" si="3"/>
        <v>21845.958815262937</v>
      </c>
      <c r="G25" s="3">
        <f t="shared" si="4"/>
        <v>43691.917630525873</v>
      </c>
    </row>
    <row r="26" spans="1:7" x14ac:dyDescent="0.2">
      <c r="A26" s="19">
        <v>8</v>
      </c>
      <c r="B26" s="16">
        <f t="shared" si="5"/>
        <v>16384</v>
      </c>
      <c r="C26" s="1">
        <f>B26*$O$2</f>
        <v>65536</v>
      </c>
      <c r="D26" s="3">
        <f>SUM($C$19:C26)</f>
        <v>87380</v>
      </c>
      <c r="E26" s="16">
        <f t="shared" si="2"/>
        <v>16384.366124674347</v>
      </c>
      <c r="F26" s="3">
        <f t="shared" si="3"/>
        <v>87381.952635134541</v>
      </c>
      <c r="G26" s="3">
        <f t="shared" si="4"/>
        <v>174763.90527026908</v>
      </c>
    </row>
    <row r="27" spans="1:7" x14ac:dyDescent="0.2">
      <c r="A27" s="19">
        <v>9</v>
      </c>
      <c r="B27" s="16">
        <f t="shared" si="5"/>
        <v>65536</v>
      </c>
      <c r="C27" s="1">
        <f>B27*$O$2</f>
        <v>262144</v>
      </c>
      <c r="D27" s="3">
        <f>SUM($C$19:C27)</f>
        <v>349524</v>
      </c>
      <c r="E27" s="16">
        <f t="shared" si="2"/>
        <v>65536.364974340133</v>
      </c>
      <c r="F27" s="3">
        <f t="shared" si="3"/>
        <v>349525.94652238861</v>
      </c>
      <c r="G27" s="3">
        <f t="shared" si="4"/>
        <v>699051.89304477721</v>
      </c>
    </row>
    <row r="28" spans="1:7" ht="17" thickBot="1" x14ac:dyDescent="0.25">
      <c r="A28" s="33">
        <v>10</v>
      </c>
      <c r="B28" s="17">
        <f t="shared" si="5"/>
        <v>262144</v>
      </c>
      <c r="C28" s="28">
        <f>B28*$O$2</f>
        <v>1048576</v>
      </c>
      <c r="D28" s="4">
        <f>SUM($C$19:C28)</f>
        <v>1398100</v>
      </c>
      <c r="E28" s="17">
        <f t="shared" si="2"/>
        <v>262144.36383296351</v>
      </c>
      <c r="F28" s="4">
        <f t="shared" si="3"/>
        <v>1398101.9404406217</v>
      </c>
      <c r="G28" s="4">
        <f t="shared" si="4"/>
        <v>2796203.8808812434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4</v>
      </c>
      <c r="D31" s="9">
        <f>SUM($C$31:C31)</f>
        <v>4</v>
      </c>
      <c r="E31" s="3">
        <f t="shared" ref="E31:E40" si="6">B31/R7</f>
        <v>1.6638940689625974</v>
      </c>
      <c r="F31" s="3">
        <f t="shared" ref="F31:F40" si="7">D31/R7</f>
        <v>6.6555762758503896</v>
      </c>
      <c r="G31" s="2">
        <f>F31*2</f>
        <v>13.311152551700779</v>
      </c>
    </row>
    <row r="32" spans="1:7" x14ac:dyDescent="0.2">
      <c r="A32" s="19">
        <v>2</v>
      </c>
      <c r="B32" s="16">
        <f>B31*($O$2+1)</f>
        <v>5</v>
      </c>
      <c r="C32" s="1">
        <f>B32*$O$2</f>
        <v>20</v>
      </c>
      <c r="D32" s="3">
        <f>SUM($C$31:C32)</f>
        <v>24</v>
      </c>
      <c r="E32" s="3">
        <f t="shared" si="6"/>
        <v>5.5232063977699806</v>
      </c>
      <c r="F32" s="3">
        <f t="shared" si="7"/>
        <v>26.511390709295906</v>
      </c>
      <c r="G32" s="3">
        <f t="shared" ref="G32:G40" si="8">F32*2</f>
        <v>53.022781418591812</v>
      </c>
    </row>
    <row r="33" spans="1:7" x14ac:dyDescent="0.2">
      <c r="A33" s="19">
        <v>3</v>
      </c>
      <c r="B33" s="16">
        <f>B32*($O$2+1)</f>
        <v>25</v>
      </c>
      <c r="C33" s="1">
        <f>B33*$O$2</f>
        <v>100</v>
      </c>
      <c r="D33" s="3">
        <f>SUM($C$31:C33)</f>
        <v>124</v>
      </c>
      <c r="E33" s="3">
        <f t="shared" si="6"/>
        <v>25.59725608178173</v>
      </c>
      <c r="F33" s="3">
        <f t="shared" si="7"/>
        <v>126.96239016563737</v>
      </c>
      <c r="G33" s="3">
        <f t="shared" si="8"/>
        <v>253.92478033127475</v>
      </c>
    </row>
    <row r="34" spans="1:7" x14ac:dyDescent="0.2">
      <c r="A34" s="19">
        <v>4</v>
      </c>
      <c r="B34" s="16">
        <f>B33*($O$2+1)</f>
        <v>125</v>
      </c>
      <c r="C34" s="1">
        <f>B34*$O$2</f>
        <v>500</v>
      </c>
      <c r="D34" s="3">
        <f>SUM($C$31:C34)</f>
        <v>624</v>
      </c>
      <c r="E34" s="3">
        <f t="shared" si="6"/>
        <v>125.72899335029079</v>
      </c>
      <c r="F34" s="3">
        <f t="shared" si="7"/>
        <v>627.63913480465169</v>
      </c>
      <c r="G34" s="3">
        <f t="shared" si="8"/>
        <v>1255.2782696093034</v>
      </c>
    </row>
    <row r="35" spans="1:7" x14ac:dyDescent="0.2">
      <c r="A35" s="19">
        <v>5</v>
      </c>
      <c r="B35" s="16">
        <f>B34*($O$2+1)</f>
        <v>625</v>
      </c>
      <c r="C35" s="1">
        <f>B35*$O$2</f>
        <v>2500</v>
      </c>
      <c r="D35" s="3">
        <f>SUM($C$31:C35)</f>
        <v>3124</v>
      </c>
      <c r="E35" s="3">
        <f t="shared" si="6"/>
        <v>625.90378239292886</v>
      </c>
      <c r="F35" s="3">
        <f t="shared" si="7"/>
        <v>3128.5174659128156</v>
      </c>
      <c r="G35" s="3">
        <f t="shared" si="8"/>
        <v>6257.0349318256312</v>
      </c>
    </row>
    <row r="36" spans="1:7" x14ac:dyDescent="0.2">
      <c r="A36" s="19">
        <v>6</v>
      </c>
      <c r="B36" s="16">
        <f>B35*($O$2+1)</f>
        <v>3125</v>
      </c>
      <c r="C36" s="1">
        <f>B36*$O$2</f>
        <v>12500</v>
      </c>
      <c r="D36" s="3">
        <f>SUM($C$31:C36)</f>
        <v>15624</v>
      </c>
      <c r="E36" s="3">
        <f t="shared" si="6"/>
        <v>3126.1247766976139</v>
      </c>
      <c r="F36" s="3">
        <f t="shared" si="7"/>
        <v>15629.623523559527</v>
      </c>
      <c r="G36" s="3">
        <f t="shared" si="8"/>
        <v>31259.247047119054</v>
      </c>
    </row>
    <row r="37" spans="1:7" x14ac:dyDescent="0.2">
      <c r="A37" s="19">
        <v>7</v>
      </c>
      <c r="B37" s="16">
        <f>B36*($O$2+1)</f>
        <v>15625</v>
      </c>
      <c r="C37" s="1">
        <f>B37*$O$2</f>
        <v>62500</v>
      </c>
      <c r="D37" s="3">
        <f>SUM($C$31:C37)</f>
        <v>78124</v>
      </c>
      <c r="E37" s="3">
        <f t="shared" si="6"/>
        <v>15626.401139373897</v>
      </c>
      <c r="F37" s="3">
        <f t="shared" si="7"/>
        <v>78131.005607196566</v>
      </c>
      <c r="G37" s="3">
        <f t="shared" si="8"/>
        <v>156262.01121439313</v>
      </c>
    </row>
    <row r="38" spans="1:7" x14ac:dyDescent="0.2">
      <c r="A38" s="19">
        <v>8</v>
      </c>
      <c r="B38" s="16">
        <f>B37*($O$2+1)</f>
        <v>78125</v>
      </c>
      <c r="C38" s="1">
        <f>B38*$O$2</f>
        <v>312500</v>
      </c>
      <c r="D38" s="3">
        <f>SUM($C$31:C38)</f>
        <v>390624</v>
      </c>
      <c r="E38" s="3">
        <f t="shared" si="6"/>
        <v>78126.745818492636</v>
      </c>
      <c r="F38" s="3">
        <f t="shared" si="7"/>
        <v>390632.72907011671</v>
      </c>
      <c r="G38" s="3">
        <f t="shared" si="8"/>
        <v>781265.45814023342</v>
      </c>
    </row>
    <row r="39" spans="1:7" x14ac:dyDescent="0.2">
      <c r="A39" s="19">
        <v>9</v>
      </c>
      <c r="B39" s="16">
        <f>B38*($O$2+1)</f>
        <v>390625</v>
      </c>
      <c r="C39" s="1">
        <f>B39*$O$2</f>
        <v>1562500</v>
      </c>
      <c r="D39" s="3">
        <f>SUM($C$31:C39)</f>
        <v>1953124</v>
      </c>
      <c r="E39" s="3">
        <f t="shared" si="6"/>
        <v>390627.1754165896</v>
      </c>
      <c r="F39" s="3">
        <f t="shared" si="7"/>
        <v>1953134.8770773788</v>
      </c>
      <c r="G39" s="3">
        <f t="shared" si="8"/>
        <v>3906269.7541547576</v>
      </c>
    </row>
    <row r="40" spans="1:7" ht="17" thickBot="1" x14ac:dyDescent="0.25">
      <c r="A40" s="33">
        <v>10</v>
      </c>
      <c r="B40" s="17">
        <f>B39*($O$2+1)</f>
        <v>1953125</v>
      </c>
      <c r="C40" s="28">
        <f>B40*$O$2</f>
        <v>7812500</v>
      </c>
      <c r="D40" s="4">
        <f>SUM($C$31:C40)</f>
        <v>9765624</v>
      </c>
      <c r="E40" s="3">
        <f t="shared" si="6"/>
        <v>1953127.7107668186</v>
      </c>
      <c r="F40" s="3">
        <f t="shared" si="7"/>
        <v>9765637.5538327042</v>
      </c>
      <c r="G40" s="4">
        <f t="shared" si="8"/>
        <v>19531275.107665408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4</v>
      </c>
      <c r="D43" s="9">
        <f>SUM(C43:C43)</f>
        <v>4</v>
      </c>
      <c r="E43" s="26">
        <f t="shared" ref="E43:E52" si="9">B43/R7</f>
        <v>1.6638940689625974</v>
      </c>
      <c r="F43" s="9">
        <f t="shared" ref="F43:F52" si="10">D43/R7</f>
        <v>6.6555762758503896</v>
      </c>
      <c r="G43" s="2">
        <f>F43*2</f>
        <v>13.311152551700779</v>
      </c>
    </row>
    <row r="44" spans="1:7" x14ac:dyDescent="0.2">
      <c r="A44" s="19">
        <v>2</v>
      </c>
      <c r="B44" s="16">
        <f>B43*$O$2*2</f>
        <v>8</v>
      </c>
      <c r="C44" s="1">
        <f>B44*$O$2</f>
        <v>32</v>
      </c>
      <c r="D44" s="3">
        <f>SUM($C$43:C44)</f>
        <v>36</v>
      </c>
      <c r="E44" s="16">
        <f t="shared" si="9"/>
        <v>8.8371302364319693</v>
      </c>
      <c r="F44" s="3">
        <f t="shared" si="10"/>
        <v>39.767086063943857</v>
      </c>
      <c r="G44" s="3">
        <f t="shared" ref="G44:G52" si="11">F44*2</f>
        <v>79.534172127887715</v>
      </c>
    </row>
    <row r="45" spans="1:7" x14ac:dyDescent="0.2">
      <c r="A45" s="19">
        <v>3</v>
      </c>
      <c r="B45" s="16">
        <f>B44*$O$2*2</f>
        <v>64</v>
      </c>
      <c r="C45" s="1">
        <f>B45*$O$2</f>
        <v>256</v>
      </c>
      <c r="D45" s="3">
        <f>SUM($C$43:C45)</f>
        <v>292</v>
      </c>
      <c r="E45" s="16">
        <f t="shared" si="9"/>
        <v>65.528975569361222</v>
      </c>
      <c r="F45" s="3">
        <f t="shared" si="10"/>
        <v>298.97595103521058</v>
      </c>
      <c r="G45" s="3">
        <f t="shared" si="11"/>
        <v>597.95190207042117</v>
      </c>
    </row>
    <row r="46" spans="1:7" x14ac:dyDescent="0.2">
      <c r="A46" s="19">
        <v>4</v>
      </c>
      <c r="B46" s="16">
        <f>B45*$O$2*2</f>
        <v>512</v>
      </c>
      <c r="C46" s="1">
        <f>B46*$O$2</f>
        <v>2048</v>
      </c>
      <c r="D46" s="3">
        <f>SUM($C$43:C46)</f>
        <v>2340</v>
      </c>
      <c r="E46" s="16">
        <f t="shared" si="9"/>
        <v>514.98595676279103</v>
      </c>
      <c r="F46" s="3">
        <f t="shared" si="10"/>
        <v>2353.6467555174436</v>
      </c>
      <c r="G46" s="3">
        <f t="shared" si="11"/>
        <v>4707.2935110348872</v>
      </c>
    </row>
    <row r="47" spans="1:7" x14ac:dyDescent="0.2">
      <c r="A47" s="19">
        <v>5</v>
      </c>
      <c r="B47" s="16">
        <f>B46*$O$2*2</f>
        <v>4096</v>
      </c>
      <c r="C47" s="1">
        <f>B47*$O$2</f>
        <v>16384</v>
      </c>
      <c r="D47" s="3">
        <f>SUM($C$43:C47)</f>
        <v>18724</v>
      </c>
      <c r="E47" s="16">
        <f t="shared" si="9"/>
        <v>4101.9230282902981</v>
      </c>
      <c r="F47" s="3">
        <f t="shared" si="10"/>
        <v>18751.075874440321</v>
      </c>
      <c r="G47" s="3">
        <f t="shared" si="11"/>
        <v>37502.151748880642</v>
      </c>
    </row>
    <row r="48" spans="1:7" x14ac:dyDescent="0.2">
      <c r="A48" s="19">
        <v>6</v>
      </c>
      <c r="B48" s="16">
        <f>B47*$O$2*2</f>
        <v>32768</v>
      </c>
      <c r="C48" s="1">
        <f>B48*$O$2</f>
        <v>131072</v>
      </c>
      <c r="D48" s="3">
        <f>SUM($C$43:C48)</f>
        <v>149796</v>
      </c>
      <c r="E48" s="16">
        <f t="shared" si="9"/>
        <v>32779.794138504774</v>
      </c>
      <c r="F48" s="3">
        <f t="shared" si="10"/>
        <v>149849.91585606264</v>
      </c>
      <c r="G48" s="3">
        <f t="shared" si="11"/>
        <v>299699.83171212528</v>
      </c>
    </row>
    <row r="49" spans="1:7" x14ac:dyDescent="0.2">
      <c r="A49" s="19">
        <v>7</v>
      </c>
      <c r="B49" s="16">
        <f>B48*$O$2*2</f>
        <v>262144</v>
      </c>
      <c r="C49" s="1">
        <f>B49*$O$2</f>
        <v>1048576</v>
      </c>
      <c r="D49" s="3">
        <f>SUM($C$43:C49)</f>
        <v>1198372</v>
      </c>
      <c r="E49" s="16">
        <f t="shared" si="9"/>
        <v>262167.50721792196</v>
      </c>
      <c r="F49" s="3">
        <f t="shared" si="10"/>
        <v>1198479.4615164017</v>
      </c>
      <c r="G49" s="3">
        <f t="shared" si="11"/>
        <v>2396958.9230328035</v>
      </c>
    </row>
    <row r="50" spans="1:7" x14ac:dyDescent="0.2">
      <c r="A50" s="19">
        <v>8</v>
      </c>
      <c r="B50" s="16">
        <f>B49*$O$2*2</f>
        <v>2097152</v>
      </c>
      <c r="C50" s="1">
        <f>B50*$O$2</f>
        <v>8388608</v>
      </c>
      <c r="D50" s="3">
        <f>SUM($C$43:C50)</f>
        <v>9586980</v>
      </c>
      <c r="E50" s="16">
        <f t="shared" si="9"/>
        <v>2097198.8639583164</v>
      </c>
      <c r="F50" s="3">
        <f t="shared" si="10"/>
        <v>9587194.2352252472</v>
      </c>
      <c r="G50" s="3">
        <f t="shared" si="11"/>
        <v>19174388.470450494</v>
      </c>
    </row>
    <row r="51" spans="1:7" x14ac:dyDescent="0.2">
      <c r="A51" s="19">
        <v>9</v>
      </c>
      <c r="B51" s="16">
        <f>B50*$O$2*2</f>
        <v>16777216</v>
      </c>
      <c r="C51" s="1">
        <f>B51*$O$2</f>
        <v>67108864</v>
      </c>
      <c r="D51" s="3">
        <f>SUM($C$43:C51)</f>
        <v>76695844</v>
      </c>
      <c r="E51" s="16">
        <f t="shared" si="9"/>
        <v>16777309.433431074</v>
      </c>
      <c r="F51" s="3">
        <f t="shared" si="10"/>
        <v>76696271.124253154</v>
      </c>
      <c r="G51" s="3">
        <f t="shared" si="11"/>
        <v>153392542.24850631</v>
      </c>
    </row>
    <row r="52" spans="1:7" ht="17" thickBot="1" x14ac:dyDescent="0.25">
      <c r="A52" s="33">
        <v>10</v>
      </c>
      <c r="B52" s="17">
        <f>B51*$O$2*2</f>
        <v>134217728</v>
      </c>
      <c r="C52" s="28">
        <f>B52*$O$2</f>
        <v>536870912</v>
      </c>
      <c r="D52" s="4">
        <f>SUM($C$43:C52)</f>
        <v>613566756</v>
      </c>
      <c r="E52" s="17">
        <f t="shared" si="9"/>
        <v>134217914.28247732</v>
      </c>
      <c r="F52" s="4">
        <f t="shared" si="10"/>
        <v>613567607.57703841</v>
      </c>
      <c r="G52" s="4">
        <f t="shared" si="11"/>
        <v>1227135215.1540768</v>
      </c>
    </row>
  </sheetData>
  <conditionalFormatting sqref="R7:R16">
    <cfRule type="cellIs" dxfId="887" priority="49" operator="lessThanOrEqual">
      <formula>0</formula>
    </cfRule>
    <cfRule type="cellIs" dxfId="886" priority="50" operator="greaterThan">
      <formula>0</formula>
    </cfRule>
  </conditionalFormatting>
  <conditionalFormatting sqref="F31:F40">
    <cfRule type="cellIs" dxfId="885" priority="41" stopIfTrue="1" operator="lessThan">
      <formula>0</formula>
    </cfRule>
    <cfRule type="cellIs" dxfId="884" priority="42" operator="equal">
      <formula>MIN($F$31:$F$40)</formula>
    </cfRule>
  </conditionalFormatting>
  <conditionalFormatting sqref="E31:E40">
    <cfRule type="cellIs" dxfId="883" priority="39" stopIfTrue="1" operator="lessThan">
      <formula>0</formula>
    </cfRule>
    <cfRule type="cellIs" dxfId="882" priority="40" operator="equal">
      <formula>MIN($E$31:$E$40)</formula>
    </cfRule>
  </conditionalFormatting>
  <conditionalFormatting sqref="F19:F28">
    <cfRule type="cellIs" dxfId="881" priority="37" stopIfTrue="1" operator="lessThan">
      <formula>0</formula>
    </cfRule>
    <cfRule type="cellIs" dxfId="880" priority="38" operator="equal">
      <formula>MIN($F$19:$F$28)</formula>
    </cfRule>
  </conditionalFormatting>
  <conditionalFormatting sqref="E19:E28">
    <cfRule type="cellIs" dxfId="879" priority="35" stopIfTrue="1" operator="lessThan">
      <formula>0</formula>
    </cfRule>
    <cfRule type="cellIs" dxfId="878" priority="36" operator="equal">
      <formula>MIN($E$19:$E$28)</formula>
    </cfRule>
  </conditionalFormatting>
  <conditionalFormatting sqref="F43:F52">
    <cfRule type="cellIs" dxfId="877" priority="33" stopIfTrue="1" operator="lessThan">
      <formula>0</formula>
    </cfRule>
    <cfRule type="cellIs" dxfId="876" priority="34" operator="equal">
      <formula>MIN($F$43:$F$52)</formula>
    </cfRule>
  </conditionalFormatting>
  <conditionalFormatting sqref="E43:E52">
    <cfRule type="cellIs" dxfId="875" priority="31" stopIfTrue="1" operator="lessThan">
      <formula>0</formula>
    </cfRule>
    <cfRule type="cellIs" dxfId="874" priority="32" operator="equal">
      <formula>MIN($E$43:$E$52)</formula>
    </cfRule>
  </conditionalFormatting>
  <conditionalFormatting sqref="G19:G28">
    <cfRule type="cellIs" dxfId="873" priority="11" stopIfTrue="1" operator="lessThanOrEqual">
      <formula>0</formula>
    </cfRule>
    <cfRule type="cellIs" dxfId="872" priority="12" operator="equal">
      <formula>MIN($G$19:$G$28)</formula>
    </cfRule>
  </conditionalFormatting>
  <conditionalFormatting sqref="G31:G40">
    <cfRule type="cellIs" dxfId="871" priority="9" stopIfTrue="1" operator="lessThanOrEqual">
      <formula>0</formula>
    </cfRule>
    <cfRule type="cellIs" dxfId="870" priority="10" operator="equal">
      <formula>MIN($G$19:$G$28)</formula>
    </cfRule>
  </conditionalFormatting>
  <conditionalFormatting sqref="G43:G52">
    <cfRule type="cellIs" dxfId="869" priority="7" stopIfTrue="1" operator="lessThanOrEqual">
      <formula>0</formula>
    </cfRule>
    <cfRule type="cellIs" dxfId="868" priority="8" operator="equal">
      <formula>MIN($G$19:$G$28)</formula>
    </cfRule>
  </conditionalFormatting>
  <conditionalFormatting sqref="S7:T16">
    <cfRule type="cellIs" dxfId="867" priority="3" operator="lessThanOrEqual">
      <formula>0</formula>
    </cfRule>
    <cfRule type="cellIs" dxfId="866" priority="4" operator="greaterThan">
      <formula>0</formula>
    </cfRule>
  </conditionalFormatting>
  <conditionalFormatting sqref="U7:U16">
    <cfRule type="cellIs" dxfId="865" priority="1" operator="lessThanOrEqual">
      <formula>0</formula>
    </cfRule>
    <cfRule type="cellIs" dxfId="86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1.0000000000000002</v>
      </c>
    </row>
    <row r="2" spans="1:23" x14ac:dyDescent="0.2">
      <c r="A2" t="s">
        <v>4</v>
      </c>
      <c r="B2" s="34" t="s">
        <v>12</v>
      </c>
      <c r="C2" s="40">
        <f>'B Analysis'!B12</f>
        <v>0.8338539529982375</v>
      </c>
      <c r="D2" s="34" t="s">
        <v>13</v>
      </c>
      <c r="E2" s="40">
        <f>'B Analysis'!H12</f>
        <v>0.1661460470017628</v>
      </c>
      <c r="F2" s="34" t="s">
        <v>17</v>
      </c>
      <c r="G2" s="40">
        <f>'B Analysis'!V12</f>
        <v>0.85012505297129171</v>
      </c>
      <c r="H2" t="s">
        <v>20</v>
      </c>
      <c r="I2" s="48">
        <f>'B Analysis'!W12</f>
        <v>-5</v>
      </c>
      <c r="J2" t="s">
        <v>6</v>
      </c>
      <c r="K2" s="48">
        <f>C2*G2-E2*I2</f>
        <v>1.5396103709717617</v>
      </c>
      <c r="L2" t="s">
        <v>5</v>
      </c>
      <c r="M2" s="48">
        <v>1</v>
      </c>
      <c r="N2" t="s">
        <v>47</v>
      </c>
      <c r="O2" s="48">
        <v>5</v>
      </c>
    </row>
    <row r="4" spans="1:23" x14ac:dyDescent="0.2">
      <c r="A4" t="s">
        <v>10</v>
      </c>
      <c r="B4">
        <f>$C$2</f>
        <v>0.8338539529982375</v>
      </c>
      <c r="C4" t="s">
        <v>11</v>
      </c>
      <c r="D4">
        <f>$E$2</f>
        <v>0.1661460470017628</v>
      </c>
      <c r="E4" t="s">
        <v>5</v>
      </c>
      <c r="F4">
        <f>$G$2</f>
        <v>0.85012505297129171</v>
      </c>
      <c r="G4" t="s">
        <v>72</v>
      </c>
      <c r="H4">
        <f>$I$2</f>
        <v>-5</v>
      </c>
      <c r="I4" t="s">
        <v>6</v>
      </c>
      <c r="J4">
        <f>$K$2</f>
        <v>1.5396103709717617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0.8338539529982375</v>
      </c>
      <c r="C7" s="18">
        <v>1</v>
      </c>
      <c r="D7" s="37">
        <f>C7*D4</f>
        <v>0.1661460470017628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1.0000000000000002</v>
      </c>
      <c r="R7" s="26">
        <f>B7-D7</f>
        <v>0.66770790599647467</v>
      </c>
      <c r="S7" s="26">
        <f>SUM(C7)*$B$4*$F$4</f>
        <v>0.70888013596294763</v>
      </c>
      <c r="T7" s="9">
        <f>SUM(C7)*$D$4*$H$4</f>
        <v>-0.83073023500881404</v>
      </c>
      <c r="U7" s="91">
        <f>S7+T7</f>
        <v>-0.12185009904586641</v>
      </c>
      <c r="V7" s="68">
        <f>(U7-W7*D7)/B7</f>
        <v>5.3121949948937902E-2</v>
      </c>
      <c r="W7" s="18">
        <f>-COUNT(D7:M7)</f>
        <v>-1</v>
      </c>
    </row>
    <row r="8" spans="1:23" x14ac:dyDescent="0.2">
      <c r="A8" s="20">
        <v>2</v>
      </c>
      <c r="B8" s="19">
        <f>C8*B4</f>
        <v>0.96795607663730499</v>
      </c>
      <c r="C8" s="19">
        <f>1/(1-B4*D4)</f>
        <v>1.1608220758046235</v>
      </c>
      <c r="D8" s="32">
        <f>C8*D4</f>
        <v>0.19286599916731884</v>
      </c>
      <c r="E8" s="1">
        <f>D8*D4</f>
        <v>3.2043923362695299E-2</v>
      </c>
      <c r="F8" s="1"/>
      <c r="G8" s="1"/>
      <c r="H8" s="1"/>
      <c r="I8" s="1"/>
      <c r="J8" s="1"/>
      <c r="K8" s="1"/>
      <c r="L8" s="1"/>
      <c r="M8" s="3"/>
      <c r="N8">
        <f>B8+E8</f>
        <v>1.0000000000000002</v>
      </c>
      <c r="R8" s="16">
        <f>B8-E8</f>
        <v>0.93591215327460964</v>
      </c>
      <c r="S8" s="16">
        <f>SUM(C8:D8)*$B$4*$F$4</f>
        <v>0.9596025866375314</v>
      </c>
      <c r="T8" s="3">
        <f>SUM(C8:D8)*$D$4*$H$4</f>
        <v>-1.1245496126500707</v>
      </c>
      <c r="U8" s="92">
        <f>S8+T8+U7</f>
        <v>-0.28679712505840571</v>
      </c>
      <c r="V8" s="68">
        <f>(U8-W8*E8)/B8</f>
        <v>-0.23008200858318981</v>
      </c>
      <c r="W8" s="19">
        <f>-COUNT(D8:M8)</f>
        <v>-2</v>
      </c>
    </row>
    <row r="9" spans="1:23" x14ac:dyDescent="0.2">
      <c r="A9" s="20">
        <v>3</v>
      </c>
      <c r="B9" s="19">
        <f>C9*B4</f>
        <v>0.99365573015729225</v>
      </c>
      <c r="C9" s="19">
        <f>1/(1-D4*B4/(1-D4*B4))</f>
        <v>1.191642405225118</v>
      </c>
      <c r="D9" s="32">
        <f>C9*D4*C8</f>
        <v>0.22982730313388944</v>
      </c>
      <c r="E9" s="1">
        <f>D9*(D4)</f>
        <v>3.8184897908771581E-2</v>
      </c>
      <c r="F9" s="1">
        <f>E9*D4</f>
        <v>6.3442698427082769E-3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0.98731146031458394</v>
      </c>
      <c r="S9" s="16">
        <f>SUM(C9:E9)*$B$4*$F$4</f>
        <v>1.0347201557500461</v>
      </c>
      <c r="T9" s="3">
        <f>SUM(C9:E9)*$D$4*$H$4</f>
        <v>-1.2125792140965299</v>
      </c>
      <c r="U9" s="92">
        <f t="shared" ref="U9:U15" si="0">S9+T9+U8</f>
        <v>-0.46465618340488957</v>
      </c>
      <c r="V9" s="68">
        <f>(U9-W9*F9)/B9</f>
        <v>-0.44846857956147862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0.9987374952453667</v>
      </c>
      <c r="C10" s="19">
        <f>1/(1-D4*B4/(1-D4*B4/(1-D4*B4)))</f>
        <v>1.1977367159491989</v>
      </c>
      <c r="D10" s="32">
        <f>C10*D4*C9</f>
        <v>0.23713590999743922</v>
      </c>
      <c r="E10" s="1">
        <f>D10*D4*C8</f>
        <v>4.573545422010751E-2</v>
      </c>
      <c r="F10" s="1">
        <f>E10*D4</f>
        <v>7.5987649265009533E-3</v>
      </c>
      <c r="G10" s="1">
        <f>F10*D4</f>
        <v>1.2625047546337741E-3</v>
      </c>
      <c r="H10" s="1"/>
      <c r="I10" s="1"/>
      <c r="J10" s="1"/>
      <c r="K10" s="1"/>
      <c r="L10" s="1"/>
      <c r="M10" s="3"/>
      <c r="N10">
        <f>B10+G10</f>
        <v>1.0000000000000004</v>
      </c>
      <c r="R10" s="16">
        <f>B10-G10</f>
        <v>0.99747499049073296</v>
      </c>
      <c r="S10" s="16">
        <f>SUM(C10:F10)*$B$4*$F$4</f>
        <v>1.0549602706906902</v>
      </c>
      <c r="T10" s="3">
        <f>SUM(C10:F10)*$D$4*$H$4</f>
        <v>-1.2362984221660387</v>
      </c>
      <c r="U10" s="92">
        <f t="shared" si="0"/>
        <v>-0.64599433488023805</v>
      </c>
      <c r="V10" s="68">
        <f>(U10-W10*G10)/B10</f>
        <v>-0.64175453401220084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0.99974850821227434</v>
      </c>
      <c r="C11" s="19">
        <f>1/(1-D4*B4/(1-D4*B4/(1-D4*B4/(1-D4*B4))))</f>
        <v>1.1989491740340619</v>
      </c>
      <c r="D11" s="32">
        <f>C11*D4*C10</f>
        <v>0.23858995129628213</v>
      </c>
      <c r="E11" s="1">
        <f>D11*D4*C9</f>
        <v>4.7237631161745466E-2</v>
      </c>
      <c r="F11" s="1">
        <f>E11*D4*C8</f>
        <v>9.1105329323073157E-3</v>
      </c>
      <c r="G11" s="1">
        <f>F11*D4</f>
        <v>1.5136790327822391E-3</v>
      </c>
      <c r="H11" s="1">
        <f>G11*D4</f>
        <v>2.5149178772622074E-4</v>
      </c>
      <c r="I11" s="1"/>
      <c r="J11" s="1"/>
      <c r="K11" s="1"/>
      <c r="L11" s="1"/>
      <c r="M11" s="3"/>
      <c r="N11">
        <f>B11+H11</f>
        <v>1.0000000000000007</v>
      </c>
      <c r="R11" s="16">
        <f>B11-H11</f>
        <v>0.99949701642454813</v>
      </c>
      <c r="S11" s="16">
        <f>SUM(C11:G11)*$B$4*$F$4</f>
        <v>1.0600600418390489</v>
      </c>
      <c r="T11" s="3">
        <f>SUM(C11:G11)*$D$4*$H$4</f>
        <v>-1.2422747979588404</v>
      </c>
      <c r="U11" s="92">
        <f t="shared" si="0"/>
        <v>-0.8282090910000296</v>
      </c>
      <c r="V11" s="68">
        <f>(U11-W11*H11)/B11</f>
        <v>-0.82715965592200091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0.99994989257707967</v>
      </c>
      <c r="C12" s="19">
        <f>1/(1-D4*B4/(1-D4*B4/(1-D4*B4/(1-D4*B4/(1-D4*B4)))))</f>
        <v>1.1991906843897797</v>
      </c>
      <c r="D12" s="32">
        <f>C12*D4*C11</f>
        <v>0.23887958277772967</v>
      </c>
      <c r="E12" s="1">
        <f>D12*D4*C10</f>
        <v>4.753685081482488E-2</v>
      </c>
      <c r="F12" s="1">
        <f>E12*D4*C9</f>
        <v>9.4116630360224583E-3</v>
      </c>
      <c r="G12" s="1">
        <f>F12*D4*C8</f>
        <v>1.815189795268593E-3</v>
      </c>
      <c r="H12" s="1">
        <f>G12*D4</f>
        <v>3.0158660904181585E-4</v>
      </c>
      <c r="I12" s="1">
        <f>H12*D4</f>
        <v>5.01074229209638E-5</v>
      </c>
      <c r="J12" s="1"/>
      <c r="K12" s="1"/>
      <c r="L12" s="1"/>
      <c r="M12" s="3"/>
      <c r="N12">
        <f>B12+I12</f>
        <v>1.0000000000000007</v>
      </c>
      <c r="R12" s="16">
        <f>B12-I12</f>
        <v>0.99989978515415867</v>
      </c>
      <c r="S12" s="16">
        <f>SUM(C12:H12)*$B$4*$F$4</f>
        <v>1.0612896575007436</v>
      </c>
      <c r="T12" s="3">
        <f>SUM(C12:H12)*$D$4*$H$4</f>
        <v>-1.2437157734577839</v>
      </c>
      <c r="U12" s="92">
        <f t="shared" si="0"/>
        <v>-1.0106352069570699</v>
      </c>
      <c r="V12" s="68">
        <f>(U12-W12*I12)/B12</f>
        <v>-1.0103851902175829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0.99999001615679051</v>
      </c>
      <c r="C13" s="19">
        <f>1/(1-D4*B4/(1-D4*B4/(1-D4*B4/(1-D4*B4/(1-D4*B4/(1-D4*B4))))))</f>
        <v>1.1992388026238741</v>
      </c>
      <c r="D13" s="32">
        <f>C13*D4*C12</f>
        <v>0.23893728860729546</v>
      </c>
      <c r="E13" s="1">
        <f>D13*D4*C11</f>
        <v>4.759646698022596E-2</v>
      </c>
      <c r="F13" s="1">
        <f>E13*D4*C10</f>
        <v>9.471659837320668E-3</v>
      </c>
      <c r="G13" s="1">
        <f>F13*D4*C9</f>
        <v>1.8752624385645861E-3</v>
      </c>
      <c r="H13" s="1">
        <f>G13*D4*C8</f>
        <v>3.6167436391470174E-4</v>
      </c>
      <c r="I13" s="1">
        <f>H13*D4</f>
        <v>6.0090765866304697E-5</v>
      </c>
      <c r="J13" s="1">
        <f>I13*D4</f>
        <v>9.9838432099949837E-6</v>
      </c>
      <c r="K13" s="1"/>
      <c r="L13" s="1"/>
      <c r="M13" s="3"/>
      <c r="N13">
        <f>B13+J13</f>
        <v>1.0000000000000004</v>
      </c>
      <c r="R13" s="16">
        <f>B13-J13</f>
        <v>0.99998003231358046</v>
      </c>
      <c r="S13" s="16">
        <f>SUM(C13:I13)*$B$4*$F$4</f>
        <v>1.0615772418031448</v>
      </c>
      <c r="T13" s="3">
        <f>SUM(C13:I13)*$D$4*$H$4</f>
        <v>-1.2440527909068537</v>
      </c>
      <c r="U13" s="92">
        <f t="shared" si="0"/>
        <v>-1.1931107560607788</v>
      </c>
      <c r="V13" s="68">
        <f>(U13-W13*J13)/B13</f>
        <v>-1.1930527804102091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0.99999801071545313</v>
      </c>
      <c r="C14" s="19">
        <f>1/(1-D4*B4/(1-D4*B4/(1-D4*B4/(1-D4*B4/(1-D4*B4/(1-D4*B4/(1-D4*B4)))))))</f>
        <v>1.1992483901045521</v>
      </c>
      <c r="D14" s="32">
        <f>C14*D4*C13</f>
        <v>0.23894878640093606</v>
      </c>
      <c r="E14" s="1">
        <f>D14*D4*C12</f>
        <v>4.760834540520633E-2</v>
      </c>
      <c r="F14" s="1">
        <f>E14*D4*C11</f>
        <v>9.4836141033907591E-3</v>
      </c>
      <c r="G14" s="1">
        <f>F14*D4*C10</f>
        <v>1.8872318160306377E-3</v>
      </c>
      <c r="H14" s="1">
        <f>G14*D4*C9</f>
        <v>3.7364675233812127E-4</v>
      </c>
      <c r="I14" s="1">
        <f>H14*D4*C8</f>
        <v>7.2063754225315494E-5</v>
      </c>
      <c r="J14" s="1">
        <f>I14*D4</f>
        <v>1.197310789664275E-5</v>
      </c>
      <c r="K14" s="1">
        <f>J14*D4</f>
        <v>1.9892845473527838E-6</v>
      </c>
      <c r="L14" s="1"/>
      <c r="M14" s="3"/>
      <c r="N14">
        <f>B14+K14</f>
        <v>1.0000000000000004</v>
      </c>
      <c r="R14" s="16">
        <f>B14-K14</f>
        <v>0.99999602143090582</v>
      </c>
      <c r="S14" s="16">
        <f>SUM(C14:J14)*$B$4*$F$4</f>
        <v>1.0616430300107709</v>
      </c>
      <c r="T14" s="3">
        <f>SUM(C14:J14)*$D$4*$H$4</f>
        <v>-1.2441298875137548</v>
      </c>
      <c r="U14" s="92">
        <f t="shared" si="0"/>
        <v>-1.3755976135637626</v>
      </c>
      <c r="V14" s="68">
        <f>(U14-W14*K14)/B14</f>
        <v>-1.3755844357162446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0.99999960363366835</v>
      </c>
      <c r="C15" s="19">
        <f>1/(1-D4*B4/(1-D4*B4/(1-D4*B4/(1-D4*B4/(1-D4*B4/(1-D4*B4/(1-D4*B4/(1-D4*B4))))))))</f>
        <v>1.1992503004129573</v>
      </c>
      <c r="D15" s="32">
        <f>C15*D4*C14</f>
        <v>0.23895107733977303</v>
      </c>
      <c r="E15" s="1">
        <f>D15*D4*C13</f>
        <v>4.7610712184952095E-2</v>
      </c>
      <c r="F15" s="1">
        <f>E15*D4*C12</f>
        <v>9.4859959944964406E-3</v>
      </c>
      <c r="G15" s="1">
        <f>F15*D4*C11</f>
        <v>1.8896167180865043E-3</v>
      </c>
      <c r="H15" s="1">
        <f>G15*D4*C10</f>
        <v>3.7603225432814816E-4</v>
      </c>
      <c r="I15" s="1">
        <f>H15*D4*C9</f>
        <v>7.4449375752689222E-5</v>
      </c>
      <c r="J15" s="1">
        <f>I15*D4*C8</f>
        <v>1.4358753241925566E-5</v>
      </c>
      <c r="K15" s="1">
        <f>J15*D4</f>
        <v>2.3856500910196793E-6</v>
      </c>
      <c r="L15" s="1">
        <f>K15*D4</f>
        <v>3.9636633215231535E-7</v>
      </c>
      <c r="M15" s="3"/>
      <c r="N15">
        <f>B15+L15</f>
        <v>1.0000000000000004</v>
      </c>
      <c r="R15" s="16">
        <f>B15-L15</f>
        <v>0.99999920726733615</v>
      </c>
      <c r="S15" s="16">
        <f>SUM(C15:K15)*$B$4*$F$4</f>
        <v>1.061657829470865</v>
      </c>
      <c r="T15" s="3">
        <f>SUM(C15:K15)*$D$4*$H$4</f>
        <v>-1.2441472308675015</v>
      </c>
      <c r="U15" s="92">
        <f t="shared" si="0"/>
        <v>-1.5580870149603991</v>
      </c>
      <c r="V15" s="68">
        <f>(U15-W15*L15)/B15</f>
        <v>-1.558084065235475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0.99999992102370749</v>
      </c>
      <c r="C16" s="33">
        <f>1/(1-D4*B4/(1-D4*B4/(1-D4*B4/(1-D4*B4/(1-D4*B4/(1-D4*B4/(1-D4*B4/(1-D4*B4/(1-D4*B4)))))))))</f>
        <v>1.199250681043208</v>
      </c>
      <c r="D16" s="38">
        <f>C16*D4*C15</f>
        <v>0.23895153381089648</v>
      </c>
      <c r="E16" s="28">
        <f>D16*D4*C14</f>
        <v>4.761118376742831E-2</v>
      </c>
      <c r="F16" s="28">
        <f>E16*D4*C13</f>
        <v>9.486470587921415E-3</v>
      </c>
      <c r="G16" s="28">
        <f>F16*D4*C12</f>
        <v>1.8900919114453567E-3</v>
      </c>
      <c r="H16" s="28">
        <f>G16*D4*C11</f>
        <v>3.7650756722429091E-4</v>
      </c>
      <c r="I16" s="28">
        <f>H16*D4*C10</f>
        <v>7.4924712466729768E-5</v>
      </c>
      <c r="J16" s="28">
        <f>I16*D4*C9</f>
        <v>1.4834094701700729E-5</v>
      </c>
      <c r="K16" s="28">
        <f>J16*D4*C8</f>
        <v>2.8609924963861417E-6</v>
      </c>
      <c r="L16" s="28">
        <f>K16*D4</f>
        <v>4.7534259377626261E-7</v>
      </c>
      <c r="M16" s="4">
        <f>L16*D4</f>
        <v>7.8976292927490773E-8</v>
      </c>
      <c r="N16">
        <f>B16+M16</f>
        <v>1.0000000000000004</v>
      </c>
      <c r="R16" s="17">
        <f>B16-M16</f>
        <v>0.99999984204741454</v>
      </c>
      <c r="S16" s="17">
        <f>SUM(C16:L16)*$B$4*$F$4</f>
        <v>1.0616611152342903</v>
      </c>
      <c r="T16" s="4">
        <f>SUM(C16:L16)*$D$4*$H$4</f>
        <v>-1.2441510814240113</v>
      </c>
      <c r="U16" s="93">
        <f>S16+T16+U15</f>
        <v>-1.7405769811501202</v>
      </c>
      <c r="V16" s="69">
        <f>(U16-W16*M16)/B16</f>
        <v>-1.7405763288514562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5</v>
      </c>
      <c r="D19" s="9">
        <f>SUM($C$19:C19)</f>
        <v>5</v>
      </c>
      <c r="E19" s="26">
        <f t="shared" ref="E19:E28" si="2">B19/R7</f>
        <v>1.4976608649071166</v>
      </c>
      <c r="F19" s="9">
        <f t="shared" ref="F19:F28" si="3">D19/R7</f>
        <v>7.4883043245355836</v>
      </c>
      <c r="G19" s="2">
        <f>F19*2</f>
        <v>14.976608649071167</v>
      </c>
    </row>
    <row r="20" spans="1:7" x14ac:dyDescent="0.2">
      <c r="A20" s="19">
        <v>2</v>
      </c>
      <c r="B20" s="16">
        <f>C19</f>
        <v>5</v>
      </c>
      <c r="C20" s="1">
        <f>B20*$O$2</f>
        <v>25</v>
      </c>
      <c r="D20" s="3">
        <f>SUM($C$19:C20)</f>
        <v>30</v>
      </c>
      <c r="E20" s="16">
        <f t="shared" si="2"/>
        <v>5.3423817422455571</v>
      </c>
      <c r="F20" s="3">
        <f t="shared" si="3"/>
        <v>32.054290453473342</v>
      </c>
      <c r="G20" s="3">
        <f t="shared" ref="G20:G28" si="4">F20*2</f>
        <v>64.108580906946685</v>
      </c>
    </row>
    <row r="21" spans="1:7" x14ac:dyDescent="0.2">
      <c r="A21" s="19">
        <v>3</v>
      </c>
      <c r="B21" s="16">
        <f t="shared" ref="B21:B28" si="5">C20</f>
        <v>25</v>
      </c>
      <c r="C21" s="1">
        <f>B21*$O$2</f>
        <v>125</v>
      </c>
      <c r="D21" s="3">
        <f>SUM($C$19:C21)</f>
        <v>155</v>
      </c>
      <c r="E21" s="16">
        <f t="shared" si="2"/>
        <v>25.321290195531944</v>
      </c>
      <c r="F21" s="3">
        <f t="shared" si="3"/>
        <v>156.99199921229805</v>
      </c>
      <c r="G21" s="3">
        <f t="shared" si="4"/>
        <v>313.98399842459611</v>
      </c>
    </row>
    <row r="22" spans="1:7" x14ac:dyDescent="0.2">
      <c r="A22" s="19">
        <v>4</v>
      </c>
      <c r="B22" s="16">
        <f t="shared" si="5"/>
        <v>125</v>
      </c>
      <c r="C22" s="1">
        <f>B22*$O$2</f>
        <v>625</v>
      </c>
      <c r="D22" s="3">
        <f>SUM($C$19:C22)</f>
        <v>780</v>
      </c>
      <c r="E22" s="16">
        <f t="shared" si="2"/>
        <v>125.31642516520951</v>
      </c>
      <c r="F22" s="3">
        <f t="shared" si="3"/>
        <v>781.9744930309073</v>
      </c>
      <c r="G22" s="3">
        <f t="shared" si="4"/>
        <v>1563.9489860618146</v>
      </c>
    </row>
    <row r="23" spans="1:7" x14ac:dyDescent="0.2">
      <c r="A23" s="19">
        <v>5</v>
      </c>
      <c r="B23" s="16">
        <f t="shared" si="5"/>
        <v>625</v>
      </c>
      <c r="C23" s="1">
        <f>B23*$O$2</f>
        <v>3125</v>
      </c>
      <c r="D23" s="3">
        <f>SUM($C$19:C23)</f>
        <v>3905</v>
      </c>
      <c r="E23" s="16">
        <f t="shared" si="2"/>
        <v>625.31452293452753</v>
      </c>
      <c r="F23" s="3">
        <f t="shared" si="3"/>
        <v>3906.9651392949286</v>
      </c>
      <c r="G23" s="3">
        <f t="shared" si="4"/>
        <v>7813.9302785898572</v>
      </c>
    </row>
    <row r="24" spans="1:7" x14ac:dyDescent="0.2">
      <c r="A24" s="19">
        <v>6</v>
      </c>
      <c r="B24" s="16">
        <f t="shared" si="5"/>
        <v>3125</v>
      </c>
      <c r="C24" s="1">
        <f>B24*$O$2</f>
        <v>15625</v>
      </c>
      <c r="D24" s="3">
        <f>SUM($C$19:C24)</f>
        <v>19530</v>
      </c>
      <c r="E24" s="16">
        <f t="shared" si="2"/>
        <v>3125.3132027808224</v>
      </c>
      <c r="F24" s="3">
        <f t="shared" si="3"/>
        <v>19531.95739209903</v>
      </c>
      <c r="G24" s="3">
        <f t="shared" si="4"/>
        <v>39063.914784198059</v>
      </c>
    </row>
    <row r="25" spans="1:7" x14ac:dyDescent="0.2">
      <c r="A25" s="19">
        <v>7</v>
      </c>
      <c r="B25" s="16">
        <f t="shared" si="5"/>
        <v>15625</v>
      </c>
      <c r="C25" s="1">
        <f>B25*$O$2</f>
        <v>78125</v>
      </c>
      <c r="D25" s="3">
        <f>SUM($C$19:C25)</f>
        <v>97655</v>
      </c>
      <c r="E25" s="16">
        <f t="shared" si="2"/>
        <v>15625.31200133025</v>
      </c>
      <c r="F25" s="3">
        <f t="shared" si="3"/>
        <v>97656.949983353959</v>
      </c>
      <c r="G25" s="3">
        <f t="shared" si="4"/>
        <v>195313.89996670792</v>
      </c>
    </row>
    <row r="26" spans="1:7" x14ac:dyDescent="0.2">
      <c r="A26" s="19">
        <v>8</v>
      </c>
      <c r="B26" s="16">
        <f t="shared" si="5"/>
        <v>78125</v>
      </c>
      <c r="C26" s="1">
        <f>B26*$O$2</f>
        <v>390625</v>
      </c>
      <c r="D26" s="3">
        <f>SUM($C$19:C26)</f>
        <v>488280</v>
      </c>
      <c r="E26" s="16">
        <f t="shared" si="2"/>
        <v>78125.310826947127</v>
      </c>
      <c r="F26" s="3">
        <f t="shared" si="3"/>
        <v>488281.9426634463</v>
      </c>
      <c r="G26" s="3">
        <f t="shared" si="4"/>
        <v>976563.8853268926</v>
      </c>
    </row>
    <row r="27" spans="1:7" x14ac:dyDescent="0.2">
      <c r="A27" s="19">
        <v>9</v>
      </c>
      <c r="B27" s="16">
        <f t="shared" si="5"/>
        <v>390625</v>
      </c>
      <c r="C27" s="1">
        <f>B27*$O$2</f>
        <v>1953125</v>
      </c>
      <c r="D27" s="3">
        <f>SUM($C$19:C27)</f>
        <v>2441405</v>
      </c>
      <c r="E27" s="16">
        <f t="shared" si="2"/>
        <v>390625.3096614423</v>
      </c>
      <c r="F27" s="3">
        <f t="shared" si="3"/>
        <v>2441406.9353830232</v>
      </c>
      <c r="G27" s="3">
        <f t="shared" si="4"/>
        <v>4882813.8707660465</v>
      </c>
    </row>
    <row r="28" spans="1:7" ht="17" thickBot="1" x14ac:dyDescent="0.25">
      <c r="A28" s="33">
        <v>10</v>
      </c>
      <c r="B28" s="17">
        <f t="shared" si="5"/>
        <v>1953125</v>
      </c>
      <c r="C28" s="28">
        <f>B28*$O$2</f>
        <v>9765625</v>
      </c>
      <c r="D28" s="4">
        <f>SUM($C$19:C28)</f>
        <v>12207030</v>
      </c>
      <c r="E28" s="17">
        <f t="shared" si="2"/>
        <v>1953125.3085011921</v>
      </c>
      <c r="F28" s="4">
        <f t="shared" si="3"/>
        <v>12207031.928132255</v>
      </c>
      <c r="G28" s="4">
        <f t="shared" si="4"/>
        <v>24414063.856264509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5</v>
      </c>
      <c r="D31" s="9">
        <f>SUM($C$31:C31)</f>
        <v>5</v>
      </c>
      <c r="E31" s="3">
        <f t="shared" ref="E31:E40" si="6">B31/R7</f>
        <v>1.4976608649071166</v>
      </c>
      <c r="F31" s="3">
        <f t="shared" ref="F31:F40" si="7">D31/R7</f>
        <v>7.4883043245355836</v>
      </c>
      <c r="G31" s="2">
        <f>F31*2</f>
        <v>14.976608649071167</v>
      </c>
    </row>
    <row r="32" spans="1:7" x14ac:dyDescent="0.2">
      <c r="A32" s="19">
        <v>2</v>
      </c>
      <c r="B32" s="16">
        <f>B31*($O$2+1)</f>
        <v>6</v>
      </c>
      <c r="C32" s="1">
        <f>B32*$O$2</f>
        <v>30</v>
      </c>
      <c r="D32" s="3">
        <f>SUM($C$31:C32)</f>
        <v>35</v>
      </c>
      <c r="E32" s="3">
        <f t="shared" si="6"/>
        <v>6.4108580906946688</v>
      </c>
      <c r="F32" s="3">
        <f t="shared" si="7"/>
        <v>37.396672195718899</v>
      </c>
      <c r="G32" s="3">
        <f t="shared" ref="G32:G40" si="8">F32*2</f>
        <v>74.793344391437799</v>
      </c>
    </row>
    <row r="33" spans="1:7" x14ac:dyDescent="0.2">
      <c r="A33" s="19">
        <v>3</v>
      </c>
      <c r="B33" s="16">
        <f>B32*($O$2+1)</f>
        <v>36</v>
      </c>
      <c r="C33" s="1">
        <f>B33*$O$2</f>
        <v>180</v>
      </c>
      <c r="D33" s="3">
        <f>SUM($C$31:C33)</f>
        <v>215</v>
      </c>
      <c r="E33" s="3">
        <f t="shared" si="6"/>
        <v>36.462657881565995</v>
      </c>
      <c r="F33" s="3">
        <f t="shared" si="7"/>
        <v>217.76309568157473</v>
      </c>
      <c r="G33" s="3">
        <f t="shared" si="8"/>
        <v>435.52619136314945</v>
      </c>
    </row>
    <row r="34" spans="1:7" x14ac:dyDescent="0.2">
      <c r="A34" s="19">
        <v>4</v>
      </c>
      <c r="B34" s="16">
        <f>B33*($O$2+1)</f>
        <v>216</v>
      </c>
      <c r="C34" s="1">
        <f>B34*$O$2</f>
        <v>1080</v>
      </c>
      <c r="D34" s="3">
        <f>SUM($C$31:C34)</f>
        <v>1295</v>
      </c>
      <c r="E34" s="3">
        <f t="shared" si="6"/>
        <v>216.54678268548201</v>
      </c>
      <c r="F34" s="3">
        <f t="shared" si="7"/>
        <v>1298.2781647115705</v>
      </c>
      <c r="G34" s="3">
        <f t="shared" si="8"/>
        <v>2596.5563294231411</v>
      </c>
    </row>
    <row r="35" spans="1:7" x14ac:dyDescent="0.2">
      <c r="A35" s="19">
        <v>5</v>
      </c>
      <c r="B35" s="16">
        <f>B34*($O$2+1)</f>
        <v>1296</v>
      </c>
      <c r="C35" s="1">
        <f>B35*$O$2</f>
        <v>6480</v>
      </c>
      <c r="D35" s="3">
        <f>SUM($C$31:C35)</f>
        <v>7775</v>
      </c>
      <c r="E35" s="3">
        <f t="shared" si="6"/>
        <v>1296.6521947570363</v>
      </c>
      <c r="F35" s="3">
        <f t="shared" si="7"/>
        <v>7778.9126653055228</v>
      </c>
      <c r="G35" s="3">
        <f t="shared" si="8"/>
        <v>15557.825330611046</v>
      </c>
    </row>
    <row r="36" spans="1:7" x14ac:dyDescent="0.2">
      <c r="A36" s="19">
        <v>6</v>
      </c>
      <c r="B36" s="16">
        <f>B35*($O$2+1)</f>
        <v>7776</v>
      </c>
      <c r="C36" s="1">
        <f>B36*$O$2</f>
        <v>38880</v>
      </c>
      <c r="D36" s="3">
        <f>SUM($C$31:C36)</f>
        <v>46655</v>
      </c>
      <c r="E36" s="3">
        <f t="shared" si="6"/>
        <v>7776.7793487435765</v>
      </c>
      <c r="F36" s="3">
        <f t="shared" si="7"/>
        <v>46659.675992236567</v>
      </c>
      <c r="G36" s="3">
        <f t="shared" si="8"/>
        <v>93319.351984473135</v>
      </c>
    </row>
    <row r="37" spans="1:7" x14ac:dyDescent="0.2">
      <c r="A37" s="19">
        <v>7</v>
      </c>
      <c r="B37" s="16">
        <f>B36*($O$2+1)</f>
        <v>46656</v>
      </c>
      <c r="C37" s="1">
        <f>B37*$O$2</f>
        <v>233280</v>
      </c>
      <c r="D37" s="3">
        <f>SUM($C$31:C37)</f>
        <v>279935</v>
      </c>
      <c r="E37" s="3">
        <f t="shared" si="6"/>
        <v>46656.931630980107</v>
      </c>
      <c r="F37" s="3">
        <f t="shared" si="7"/>
        <v>279940.58976591256</v>
      </c>
      <c r="G37" s="3">
        <f t="shared" si="8"/>
        <v>559881.17953182512</v>
      </c>
    </row>
    <row r="38" spans="1:7" x14ac:dyDescent="0.2">
      <c r="A38" s="19">
        <v>8</v>
      </c>
      <c r="B38" s="16">
        <f>B37*($O$2+1)</f>
        <v>279936</v>
      </c>
      <c r="C38" s="1">
        <f>B38*$O$2</f>
        <v>1399680</v>
      </c>
      <c r="D38" s="3">
        <f>SUM($C$31:C38)</f>
        <v>1679615</v>
      </c>
      <c r="E38" s="3">
        <f t="shared" si="6"/>
        <v>279937.11374914908</v>
      </c>
      <c r="F38" s="3">
        <f t="shared" si="7"/>
        <v>1679621.6824909158</v>
      </c>
      <c r="G38" s="3">
        <f t="shared" si="8"/>
        <v>3359243.3649818315</v>
      </c>
    </row>
    <row r="39" spans="1:7" x14ac:dyDescent="0.2">
      <c r="A39" s="19">
        <v>9</v>
      </c>
      <c r="B39" s="16">
        <f>B38*($O$2+1)</f>
        <v>1679616</v>
      </c>
      <c r="C39" s="1">
        <f>B39*$O$2</f>
        <v>8398080</v>
      </c>
      <c r="D39" s="3">
        <f>SUM($C$31:C39)</f>
        <v>10077695</v>
      </c>
      <c r="E39" s="3">
        <f t="shared" si="6"/>
        <v>1679617.3314875215</v>
      </c>
      <c r="F39" s="3">
        <f t="shared" si="7"/>
        <v>10077702.988924336</v>
      </c>
      <c r="G39" s="3">
        <f t="shared" si="8"/>
        <v>20155405.977848671</v>
      </c>
    </row>
    <row r="40" spans="1:7" ht="17" thickBot="1" x14ac:dyDescent="0.25">
      <c r="A40" s="33">
        <v>10</v>
      </c>
      <c r="B40" s="17">
        <f>B39*($O$2+1)</f>
        <v>10077696</v>
      </c>
      <c r="C40" s="28">
        <f>B40*$O$2</f>
        <v>50388480</v>
      </c>
      <c r="D40" s="4">
        <f>SUM($C$31:C40)</f>
        <v>60466175</v>
      </c>
      <c r="E40" s="3">
        <f t="shared" si="6"/>
        <v>10077697.591798389</v>
      </c>
      <c r="F40" s="3">
        <f t="shared" si="7"/>
        <v>60466184.550790183</v>
      </c>
      <c r="G40" s="4">
        <f t="shared" si="8"/>
        <v>120932369.10158037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5</v>
      </c>
      <c r="D43" s="9">
        <f>SUM(C43:C43)</f>
        <v>5</v>
      </c>
      <c r="E43" s="26">
        <f t="shared" ref="E43:E52" si="9">B43/R7</f>
        <v>1.4976608649071166</v>
      </c>
      <c r="F43" s="9">
        <f t="shared" ref="F43:F52" si="10">D43/R7</f>
        <v>7.4883043245355836</v>
      </c>
      <c r="G43" s="2">
        <f>F43*2</f>
        <v>14.976608649071167</v>
      </c>
    </row>
    <row r="44" spans="1:7" x14ac:dyDescent="0.2">
      <c r="A44" s="19">
        <v>2</v>
      </c>
      <c r="B44" s="16">
        <f>B43*$O$2*2</f>
        <v>10</v>
      </c>
      <c r="C44" s="1">
        <f>B44*$O$2</f>
        <v>50</v>
      </c>
      <c r="D44" s="3">
        <f>SUM($C$43:C44)</f>
        <v>55</v>
      </c>
      <c r="E44" s="16">
        <f t="shared" si="9"/>
        <v>10.684763484491114</v>
      </c>
      <c r="F44" s="3">
        <f t="shared" si="10"/>
        <v>58.766199164701128</v>
      </c>
      <c r="G44" s="3">
        <f t="shared" ref="G44:G52" si="11">F44*2</f>
        <v>117.53239832940226</v>
      </c>
    </row>
    <row r="45" spans="1:7" x14ac:dyDescent="0.2">
      <c r="A45" s="19">
        <v>3</v>
      </c>
      <c r="B45" s="16">
        <f>B44*$O$2*2</f>
        <v>100</v>
      </c>
      <c r="C45" s="1">
        <f>B45*$O$2</f>
        <v>500</v>
      </c>
      <c r="D45" s="3">
        <f>SUM($C$43:C45)</f>
        <v>555</v>
      </c>
      <c r="E45" s="16">
        <f t="shared" si="9"/>
        <v>101.28516078212778</v>
      </c>
      <c r="F45" s="3">
        <f t="shared" si="10"/>
        <v>562.13264234080918</v>
      </c>
      <c r="G45" s="3">
        <f t="shared" si="11"/>
        <v>1124.2652846816184</v>
      </c>
    </row>
    <row r="46" spans="1:7" x14ac:dyDescent="0.2">
      <c r="A46" s="19">
        <v>4</v>
      </c>
      <c r="B46" s="16">
        <f>B45*$O$2*2</f>
        <v>1000</v>
      </c>
      <c r="C46" s="1">
        <f>B46*$O$2</f>
        <v>5000</v>
      </c>
      <c r="D46" s="3">
        <f>SUM($C$43:C46)</f>
        <v>5555</v>
      </c>
      <c r="E46" s="16">
        <f t="shared" si="9"/>
        <v>1002.5314013216761</v>
      </c>
      <c r="F46" s="3">
        <f t="shared" si="10"/>
        <v>5569.0619343419103</v>
      </c>
      <c r="G46" s="3">
        <f t="shared" si="11"/>
        <v>11138.123868683821</v>
      </c>
    </row>
    <row r="47" spans="1:7" x14ac:dyDescent="0.2">
      <c r="A47" s="19">
        <v>5</v>
      </c>
      <c r="B47" s="16">
        <f>B46*$O$2*2</f>
        <v>10000</v>
      </c>
      <c r="C47" s="1">
        <f>B47*$O$2</f>
        <v>50000</v>
      </c>
      <c r="D47" s="3">
        <f>SUM($C$43:C47)</f>
        <v>55555</v>
      </c>
      <c r="E47" s="16">
        <f t="shared" si="9"/>
        <v>10005.03236695244</v>
      </c>
      <c r="F47" s="3">
        <f t="shared" si="10"/>
        <v>55582.957314604289</v>
      </c>
      <c r="G47" s="3">
        <f t="shared" si="11"/>
        <v>111165.91462920858</v>
      </c>
    </row>
    <row r="48" spans="1:7" x14ac:dyDescent="0.2">
      <c r="A48" s="19">
        <v>6</v>
      </c>
      <c r="B48" s="16">
        <f>B47*$O$2*2</f>
        <v>100000</v>
      </c>
      <c r="C48" s="1">
        <f>B48*$O$2</f>
        <v>500000</v>
      </c>
      <c r="D48" s="3">
        <f>SUM($C$43:C48)</f>
        <v>555555</v>
      </c>
      <c r="E48" s="16">
        <f t="shared" si="9"/>
        <v>100010.02248898632</v>
      </c>
      <c r="F48" s="3">
        <f t="shared" si="10"/>
        <v>555610.68043868791</v>
      </c>
      <c r="G48" s="3">
        <f t="shared" si="11"/>
        <v>1111221.3608773758</v>
      </c>
    </row>
    <row r="49" spans="1:7" x14ac:dyDescent="0.2">
      <c r="A49" s="19">
        <v>7</v>
      </c>
      <c r="B49" s="16">
        <f>B48*$O$2*2</f>
        <v>1000000</v>
      </c>
      <c r="C49" s="1">
        <f>B49*$O$2</f>
        <v>5000000</v>
      </c>
      <c r="D49" s="3">
        <f>SUM($C$43:C49)</f>
        <v>5555555</v>
      </c>
      <c r="E49" s="16">
        <f t="shared" si="9"/>
        <v>1000019.968085136</v>
      </c>
      <c r="F49" s="3">
        <f t="shared" si="10"/>
        <v>5555665.9337952174</v>
      </c>
      <c r="G49" s="3">
        <f t="shared" si="11"/>
        <v>11111331.867590435</v>
      </c>
    </row>
    <row r="50" spans="1:7" x14ac:dyDescent="0.2">
      <c r="A50" s="19">
        <v>8</v>
      </c>
      <c r="B50" s="16">
        <f>B49*$O$2*2</f>
        <v>10000000</v>
      </c>
      <c r="C50" s="1">
        <f>B50*$O$2</f>
        <v>50000000</v>
      </c>
      <c r="D50" s="3">
        <f>SUM($C$43:C50)</f>
        <v>55555555</v>
      </c>
      <c r="E50" s="16">
        <f t="shared" si="9"/>
        <v>10000039.785849232</v>
      </c>
      <c r="F50" s="3">
        <f t="shared" si="10"/>
        <v>55555776.032493524</v>
      </c>
      <c r="G50" s="3">
        <f t="shared" si="11"/>
        <v>111111552.06498705</v>
      </c>
    </row>
    <row r="51" spans="1:7" x14ac:dyDescent="0.2">
      <c r="A51" s="19">
        <v>9</v>
      </c>
      <c r="B51" s="16">
        <f>B50*$O$2*2</f>
        <v>100000000</v>
      </c>
      <c r="C51" s="1">
        <f>B51*$O$2</f>
        <v>500000000</v>
      </c>
      <c r="D51" s="3">
        <f>SUM($C$43:C51)</f>
        <v>555555555</v>
      </c>
      <c r="E51" s="16">
        <f t="shared" si="9"/>
        <v>100000079.27332923</v>
      </c>
      <c r="F51" s="3">
        <f t="shared" si="10"/>
        <v>555555995.40738416</v>
      </c>
      <c r="G51" s="3">
        <f t="shared" si="11"/>
        <v>1111111990.8147683</v>
      </c>
    </row>
    <row r="52" spans="1:7" ht="17" thickBot="1" x14ac:dyDescent="0.25">
      <c r="A52" s="33">
        <v>10</v>
      </c>
      <c r="B52" s="17">
        <f>B51*$O$2*2</f>
        <v>1000000000</v>
      </c>
      <c r="C52" s="28">
        <f>B52*$O$2</f>
        <v>5000000000</v>
      </c>
      <c r="D52" s="4">
        <f>SUM($C$43:C52)</f>
        <v>5555555555</v>
      </c>
      <c r="E52" s="17">
        <f t="shared" si="9"/>
        <v>1000000157.9526104</v>
      </c>
      <c r="F52" s="4">
        <f t="shared" si="10"/>
        <v>5555556432.5145025</v>
      </c>
      <c r="G52" s="4">
        <f t="shared" si="11"/>
        <v>11111112865.029005</v>
      </c>
    </row>
  </sheetData>
  <conditionalFormatting sqref="R7:R16">
    <cfRule type="cellIs" dxfId="863" priority="49" operator="lessThanOrEqual">
      <formula>0</formula>
    </cfRule>
    <cfRule type="cellIs" dxfId="862" priority="50" operator="greaterThan">
      <formula>0</formula>
    </cfRule>
  </conditionalFormatting>
  <conditionalFormatting sqref="F31:F40">
    <cfRule type="cellIs" dxfId="861" priority="41" stopIfTrue="1" operator="lessThan">
      <formula>0</formula>
    </cfRule>
    <cfRule type="cellIs" dxfId="860" priority="42" operator="equal">
      <formula>MIN($F$31:$F$40)</formula>
    </cfRule>
  </conditionalFormatting>
  <conditionalFormatting sqref="E31:E40">
    <cfRule type="cellIs" dxfId="859" priority="39" stopIfTrue="1" operator="lessThan">
      <formula>0</formula>
    </cfRule>
    <cfRule type="cellIs" dxfId="858" priority="40" operator="equal">
      <formula>MIN($E$31:$E$40)</formula>
    </cfRule>
  </conditionalFormatting>
  <conditionalFormatting sqref="F19:F28">
    <cfRule type="cellIs" dxfId="857" priority="37" stopIfTrue="1" operator="lessThan">
      <formula>0</formula>
    </cfRule>
    <cfRule type="cellIs" dxfId="856" priority="38" operator="equal">
      <formula>MIN($F$19:$F$28)</formula>
    </cfRule>
  </conditionalFormatting>
  <conditionalFormatting sqref="E19:E28">
    <cfRule type="cellIs" dxfId="855" priority="35" stopIfTrue="1" operator="lessThan">
      <formula>0</formula>
    </cfRule>
    <cfRule type="cellIs" dxfId="854" priority="36" operator="equal">
      <formula>MIN($E$19:$E$28)</formula>
    </cfRule>
  </conditionalFormatting>
  <conditionalFormatting sqref="F43:F52">
    <cfRule type="cellIs" dxfId="853" priority="33" stopIfTrue="1" operator="lessThan">
      <formula>0</formula>
    </cfRule>
    <cfRule type="cellIs" dxfId="852" priority="34" operator="equal">
      <formula>MIN($F$43:$F$52)</formula>
    </cfRule>
  </conditionalFormatting>
  <conditionalFormatting sqref="E43:E52">
    <cfRule type="cellIs" dxfId="851" priority="31" stopIfTrue="1" operator="lessThan">
      <formula>0</formula>
    </cfRule>
    <cfRule type="cellIs" dxfId="850" priority="32" operator="equal">
      <formula>MIN($E$43:$E$52)</formula>
    </cfRule>
  </conditionalFormatting>
  <conditionalFormatting sqref="G19:G28">
    <cfRule type="cellIs" dxfId="849" priority="11" stopIfTrue="1" operator="lessThanOrEqual">
      <formula>0</formula>
    </cfRule>
    <cfRule type="cellIs" dxfId="848" priority="12" operator="equal">
      <formula>MIN($G$19:$G$28)</formula>
    </cfRule>
  </conditionalFormatting>
  <conditionalFormatting sqref="G31:G40">
    <cfRule type="cellIs" dxfId="847" priority="9" stopIfTrue="1" operator="lessThanOrEqual">
      <formula>0</formula>
    </cfRule>
    <cfRule type="cellIs" dxfId="846" priority="10" operator="equal">
      <formula>MIN($G$19:$G$28)</formula>
    </cfRule>
  </conditionalFormatting>
  <conditionalFormatting sqref="G43:G52">
    <cfRule type="cellIs" dxfId="845" priority="7" stopIfTrue="1" operator="lessThanOrEqual">
      <formula>0</formula>
    </cfRule>
    <cfRule type="cellIs" dxfId="844" priority="8" operator="equal">
      <formula>MIN($G$19:$G$28)</formula>
    </cfRule>
  </conditionalFormatting>
  <conditionalFormatting sqref="S7:T16">
    <cfRule type="cellIs" dxfId="843" priority="3" operator="lessThanOrEqual">
      <formula>0</formula>
    </cfRule>
    <cfRule type="cellIs" dxfId="842" priority="4" operator="greaterThan">
      <formula>0</formula>
    </cfRule>
  </conditionalFormatting>
  <conditionalFormatting sqref="U7:U16">
    <cfRule type="cellIs" dxfId="841" priority="1" operator="lessThanOrEqual">
      <formula>0</formula>
    </cfRule>
    <cfRule type="cellIs" dxfId="84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'B Analysis'!B13</f>
        <v>0.85767823988396252</v>
      </c>
      <c r="D2" s="34" t="s">
        <v>13</v>
      </c>
      <c r="E2" s="40">
        <f>'B Analysis'!I13</f>
        <v>0.14232176011603789</v>
      </c>
      <c r="F2" s="34" t="s">
        <v>17</v>
      </c>
      <c r="G2" s="40">
        <f>'B Analysis'!V13</f>
        <v>0.82518236886418106</v>
      </c>
      <c r="H2" t="s">
        <v>20</v>
      </c>
      <c r="I2" s="48">
        <f>'B Analysis'!W13</f>
        <v>-6</v>
      </c>
      <c r="J2" t="s">
        <v>6</v>
      </c>
      <c r="K2" s="48">
        <f>C2*G2-E2*I2</f>
        <v>1.5616715224069369</v>
      </c>
      <c r="L2" t="s">
        <v>5</v>
      </c>
      <c r="M2" s="48">
        <v>1</v>
      </c>
      <c r="N2" t="s">
        <v>47</v>
      </c>
      <c r="O2" s="48">
        <v>6</v>
      </c>
    </row>
    <row r="4" spans="1:23" x14ac:dyDescent="0.2">
      <c r="A4" t="s">
        <v>10</v>
      </c>
      <c r="B4">
        <f>$C$2</f>
        <v>0.85767823988396252</v>
      </c>
      <c r="C4" t="s">
        <v>11</v>
      </c>
      <c r="D4">
        <f>$E$2</f>
        <v>0.14232176011603789</v>
      </c>
      <c r="E4" t="s">
        <v>5</v>
      </c>
      <c r="F4">
        <f>$G$2</f>
        <v>0.82518236886418106</v>
      </c>
      <c r="G4" t="s">
        <v>72</v>
      </c>
      <c r="H4">
        <f>$I$2</f>
        <v>-6</v>
      </c>
      <c r="I4" t="s">
        <v>6</v>
      </c>
      <c r="J4">
        <f>$K$2</f>
        <v>1.5616715224069369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41" t="s">
        <v>7</v>
      </c>
      <c r="S6" s="42" t="s">
        <v>17</v>
      </c>
      <c r="T6" s="43" t="s">
        <v>20</v>
      </c>
      <c r="U6" s="44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0.85767823988396252</v>
      </c>
      <c r="C7" s="18">
        <v>1</v>
      </c>
      <c r="D7" s="37">
        <f>C7*D4</f>
        <v>0.14232176011603789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0.7153564797679246</v>
      </c>
      <c r="S7" s="26">
        <f>SUM(C7)*$B$4*$F$4</f>
        <v>0.70774096171070955</v>
      </c>
      <c r="T7" s="9">
        <f>SUM(C7)*$D$4*$H$4</f>
        <v>-0.8539305606962273</v>
      </c>
      <c r="U7" s="91">
        <f>S7+T7</f>
        <v>-0.14618959898551775</v>
      </c>
      <c r="V7" s="68">
        <f>(U7-W7*D7)/B7</f>
        <v>-4.5096618867270684E-3</v>
      </c>
      <c r="W7" s="18">
        <f>-COUNT(D7:M7)</f>
        <v>-1</v>
      </c>
    </row>
    <row r="8" spans="1:23" x14ac:dyDescent="0.2">
      <c r="A8" s="20">
        <v>2</v>
      </c>
      <c r="B8" s="19">
        <f>C8*B4</f>
        <v>0.97692823174999865</v>
      </c>
      <c r="C8" s="19">
        <f>1/(1-B4*D4)</f>
        <v>1.1390381454497083</v>
      </c>
      <c r="D8" s="32">
        <f>C8*D4</f>
        <v>0.16210991369971006</v>
      </c>
      <c r="E8" s="1">
        <f>D8*D4</f>
        <v>2.3071768250001741E-2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0.95385646349999686</v>
      </c>
      <c r="S8" s="16">
        <f>SUM(C8:D8)*$B$4*$F$4</f>
        <v>0.92087577871043247</v>
      </c>
      <c r="T8" s="3">
        <f>SUM(C8:D8)*$D$4*$H$4</f>
        <v>-1.1110900916982707</v>
      </c>
      <c r="U8" s="92">
        <f>S8+T8+U7</f>
        <v>-0.33640391197335595</v>
      </c>
      <c r="V8" s="68">
        <f>(U8-W8*E8)/B8</f>
        <v>-0.2971153520186442</v>
      </c>
      <c r="W8" s="19">
        <f>-COUNT(D8:M8)</f>
        <v>-2</v>
      </c>
    </row>
    <row r="9" spans="1:23" x14ac:dyDescent="0.2">
      <c r="A9" s="20">
        <v>3</v>
      </c>
      <c r="B9" s="19">
        <f>C9*B4</f>
        <v>0.99618610900241999</v>
      </c>
      <c r="C9" s="19">
        <f>1/(1-D4*B4/(1-D4*B4))</f>
        <v>1.1614916441592322</v>
      </c>
      <c r="D9" s="32">
        <f>C9*D4*C8</f>
        <v>0.18828931019758749</v>
      </c>
      <c r="E9" s="1">
        <f>D9*(D4)</f>
        <v>2.6797666038355292E-2</v>
      </c>
      <c r="F9" s="1">
        <f>E9*D4</f>
        <v>3.8138909975804973E-3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0.99237221800483955</v>
      </c>
      <c r="S9" s="16">
        <f>SUM(C9:E9)*$B$4*$F$4</f>
        <v>0.97426107666888295</v>
      </c>
      <c r="T9" s="3">
        <f>SUM(C9:E9)*$D$4*$H$4</f>
        <v>-1.1755025531564911</v>
      </c>
      <c r="U9" s="92">
        <f t="shared" ref="U9:U15" si="0">S9+T9+U8</f>
        <v>-0.5376453884609641</v>
      </c>
      <c r="V9" s="68">
        <f>(U9-W9*F9)/B9</f>
        <v>-0.52821828242030255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0.99936752927900496</v>
      </c>
      <c r="C10" s="19">
        <f>1/(1-D4*B4/(1-D4*B4/(1-D4*B4)))</f>
        <v>1.1652009842458075</v>
      </c>
      <c r="D10" s="32">
        <f>C10*D4*C9</f>
        <v>0.19261417226599808</v>
      </c>
      <c r="E10" s="1">
        <f>D10*D4*C8</f>
        <v>3.1224666843382039E-2</v>
      </c>
      <c r="F10" s="1">
        <f>E10*D4</f>
        <v>4.443949544187021E-3</v>
      </c>
      <c r="G10" s="1">
        <f>F10*D4</f>
        <v>6.324707209955611E-4</v>
      </c>
      <c r="H10" s="1"/>
      <c r="I10" s="1"/>
      <c r="J10" s="1"/>
      <c r="K10" s="1"/>
      <c r="L10" s="1"/>
      <c r="M10" s="3"/>
      <c r="N10">
        <f>B10+G10</f>
        <v>1.0000000000000004</v>
      </c>
      <c r="R10" s="16">
        <f>B10-G10</f>
        <v>0.99873505855800937</v>
      </c>
      <c r="S10" s="16">
        <f>SUM(C10:F10)*$B$4*$F$4</f>
        <v>0.98622554556007136</v>
      </c>
      <c r="T10" s="3">
        <f>SUM(C10:F10)*$D$4*$H$4</f>
        <v>-1.1899383795130576</v>
      </c>
      <c r="U10" s="92">
        <f t="shared" si="0"/>
        <v>-0.74135822241395033</v>
      </c>
      <c r="V10" s="68">
        <f>(U10-W10*G10)/B10</f>
        <v>-0.73929592255513521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0.99989505983021687</v>
      </c>
      <c r="C11" s="19">
        <f>1/(1-D4*B4/(1-D4*B4/(1-D4*B4/(1-D4*B4))))</f>
        <v>1.1658160523758831</v>
      </c>
      <c r="D11" s="32">
        <f>C11*D4*C10</f>
        <v>0.19333130382125216</v>
      </c>
      <c r="E11" s="1">
        <f>D11*D4*C9</f>
        <v>3.1958734640736432E-2</v>
      </c>
      <c r="F11" s="1">
        <f>E11*D4*C8</f>
        <v>5.1808277145617169E-3</v>
      </c>
      <c r="G11" s="1">
        <f>F11*D4</f>
        <v>7.373445191943735E-4</v>
      </c>
      <c r="H11" s="1">
        <f>G11*D4</f>
        <v>1.0494016978365692E-4</v>
      </c>
      <c r="I11" s="1"/>
      <c r="J11" s="1"/>
      <c r="K11" s="1"/>
      <c r="L11" s="1"/>
      <c r="M11" s="3"/>
      <c r="N11">
        <f>B11+H11</f>
        <v>1.0000000000000004</v>
      </c>
      <c r="R11" s="16">
        <f>B11-H11</f>
        <v>0.99979011966043319</v>
      </c>
      <c r="S11" s="16">
        <f>SUM(C11:G11)*$B$4*$F$4</f>
        <v>0.988731295479509</v>
      </c>
      <c r="T11" s="3">
        <f>SUM(C11:G11)*$D$4*$H$4</f>
        <v>-1.1929617122709888</v>
      </c>
      <c r="U11" s="92">
        <f t="shared" si="0"/>
        <v>-0.94558863920543013</v>
      </c>
      <c r="V11" s="68">
        <f>(U11-W11*H11)/B11</f>
        <v>-0.94516312393521029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0.99998258669871387</v>
      </c>
      <c r="C12" s="19">
        <f>1/(1-D4*B4/(1-D4*B4/(1-D4*B4/(1-D4*B4/(1-D4*B4)))))</f>
        <v>1.1659181033134338</v>
      </c>
      <c r="D12" s="32">
        <f>C12*D4*C11</f>
        <v>0.19345028892872612</v>
      </c>
      <c r="E12" s="1">
        <f>D12*D4*C10</f>
        <v>3.2080529777376944E-2</v>
      </c>
      <c r="F12" s="1">
        <f>E12*D4*C9</f>
        <v>5.3030891429633612E-3</v>
      </c>
      <c r="G12" s="1">
        <f>F12*D4*C8</f>
        <v>8.5968332330765992E-4</v>
      </c>
      <c r="H12" s="1">
        <f>G12*D4</f>
        <v>1.2235164371555103E-4</v>
      </c>
      <c r="I12" s="1">
        <f>H12*D4</f>
        <v>1.7413301286687589E-5</v>
      </c>
      <c r="J12" s="1"/>
      <c r="K12" s="1"/>
      <c r="L12" s="1"/>
      <c r="M12" s="3"/>
      <c r="N12">
        <f>B12+I12</f>
        <v>1.0000000000000007</v>
      </c>
      <c r="R12" s="16">
        <f>B12-I12</f>
        <v>0.99996517339742719</v>
      </c>
      <c r="S12" s="16">
        <f>SUM(C12:H12)*$B$4*$F$4</f>
        <v>0.98923363802351028</v>
      </c>
      <c r="T12" s="3">
        <f>SUM(C12:H12)*$D$4*$H$4</f>
        <v>-1.1935678177155906</v>
      </c>
      <c r="U12" s="92">
        <f t="shared" si="0"/>
        <v>-1.1499228188975104</v>
      </c>
      <c r="V12" s="68">
        <f>(U12-W12*I12)/B12</f>
        <v>-1.1498383615716106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0.99999711047288853</v>
      </c>
      <c r="C13" s="19">
        <f>1/(1-D4*B4/(1-D4*B4/(1-D4*B4/(1-D4*B4/(1-D4*B4/(1-D4*B4))))))</f>
        <v>1.1659350371395463</v>
      </c>
      <c r="D13" s="32">
        <f>C13*D4*C12</f>
        <v>0.19347003272695384</v>
      </c>
      <c r="E13" s="1">
        <f>D13*D4*C11</f>
        <v>3.2100739857898804E-2</v>
      </c>
      <c r="F13" s="1">
        <f>E13*D4*C10</f>
        <v>5.3233765976259213E-3</v>
      </c>
      <c r="G13" s="1">
        <f>F13*D4*C9</f>
        <v>8.7998361731180571E-4</v>
      </c>
      <c r="H13" s="1">
        <f>G13*D4*C8</f>
        <v>1.4265406825957552E-4</v>
      </c>
      <c r="I13" s="1">
        <f>H13*D4</f>
        <v>2.0302778082416202E-5</v>
      </c>
      <c r="J13" s="1">
        <f>I13*D4</f>
        <v>2.8895271119347904E-6</v>
      </c>
      <c r="K13" s="1"/>
      <c r="L13" s="1"/>
      <c r="M13" s="3"/>
      <c r="N13">
        <f>B13+J13</f>
        <v>1.0000000000000004</v>
      </c>
      <c r="R13" s="16">
        <f>B13-J13</f>
        <v>0.99999422094577661</v>
      </c>
      <c r="S13" s="16">
        <f>SUM(C13:I13)*$B$4*$F$4</f>
        <v>0.98933136335989136</v>
      </c>
      <c r="T13" s="3">
        <f>SUM(C13:I13)*$D$4*$H$4</f>
        <v>-1.1936857290077225</v>
      </c>
      <c r="U13" s="92">
        <f t="shared" si="0"/>
        <v>-1.3542771845453414</v>
      </c>
      <c r="V13" s="68">
        <f>(U13-W13*J13)/B13</f>
        <v>-1.3542608710290607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0.99999952051670704</v>
      </c>
      <c r="C14" s="19">
        <f>1/(1-D4*B4/(1-D4*B4/(1-D4*B4/(1-D4*B4/(1-D4*B4/(1-D4*B4/(1-D4*B4)))))))</f>
        <v>1.1659378471021948</v>
      </c>
      <c r="D14" s="32">
        <f>C14*D4*C13</f>
        <v>0.19347330897032539</v>
      </c>
      <c r="E14" s="1">
        <f>D14*D4*C12</f>
        <v>3.2104093475150364E-2</v>
      </c>
      <c r="F14" s="1">
        <f>E14*D4*C11</f>
        <v>5.3267430541758106E-3</v>
      </c>
      <c r="G14" s="1">
        <f>F14*D4*C10</f>
        <v>8.8335220439439541E-4</v>
      </c>
      <c r="H14" s="1">
        <f>G14*D4*C9</f>
        <v>1.460230088793657E-4</v>
      </c>
      <c r="I14" s="1">
        <f>H14*D4*C8</f>
        <v>2.367177736760597E-5</v>
      </c>
      <c r="J14" s="1">
        <f>I14*D4</f>
        <v>3.3690090200326717E-6</v>
      </c>
      <c r="K14" s="1">
        <f>J14*D4</f>
        <v>4.7948329357785782E-7</v>
      </c>
      <c r="L14" s="1"/>
      <c r="M14" s="3"/>
      <c r="N14">
        <f>B14+K14</f>
        <v>1.0000000000000007</v>
      </c>
      <c r="R14" s="16">
        <f>B14-K14</f>
        <v>0.99999904103341342</v>
      </c>
      <c r="S14" s="16">
        <f>SUM(C14:J14)*$B$4*$F$4</f>
        <v>0.98934996407750175</v>
      </c>
      <c r="T14" s="3">
        <f>SUM(C14:J14)*$D$4*$H$4</f>
        <v>-1.1937081718534497</v>
      </c>
      <c r="U14" s="92">
        <f t="shared" si="0"/>
        <v>-1.5586353923212894</v>
      </c>
      <c r="V14" s="68">
        <f>(U14-W14*K14)/B14</f>
        <v>-1.5586323037930905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0.99999992043531338</v>
      </c>
      <c r="C15" s="19">
        <f>1/(1-D4*B4/(1-D4*B4/(1-D4*B4/(1-D4*B4/(1-D4*B4/(1-D4*B4/(1-D4*B4/(1-D4*B4))))))))</f>
        <v>1.1659383133826573</v>
      </c>
      <c r="D15" s="32">
        <f>C15*D4*C14</f>
        <v>0.19347385262462471</v>
      </c>
      <c r="E15" s="1">
        <f>D15*D4*C13</f>
        <v>3.2104649968740816E-2</v>
      </c>
      <c r="F15" s="1">
        <f>E15*D4*C12</f>
        <v>5.3273016782977743E-3</v>
      </c>
      <c r="G15" s="1">
        <f>F15*D4*C11</f>
        <v>8.8391118205336276E-4</v>
      </c>
      <c r="H15" s="1">
        <f>G15*D4*C10</f>
        <v>1.465820452037E-4</v>
      </c>
      <c r="I15" s="1">
        <f>H15*D4*C9</f>
        <v>2.4230823426777738E-5</v>
      </c>
      <c r="J15" s="1">
        <f>I15*D4*C8</f>
        <v>3.9280566945878523E-6</v>
      </c>
      <c r="K15" s="1">
        <f>J15*D4</f>
        <v>5.5904794260932905E-7</v>
      </c>
      <c r="L15" s="1">
        <f>K15*D4</f>
        <v>7.9564687181409444E-8</v>
      </c>
      <c r="M15" s="3"/>
      <c r="N15">
        <f>B15+L15</f>
        <v>1.0000000000000007</v>
      </c>
      <c r="R15" s="16">
        <f>B15-L15</f>
        <v>0.99999984087062621</v>
      </c>
      <c r="S15" s="16">
        <f>SUM(C15:K15)*$B$4*$F$4</f>
        <v>0.98935344631033795</v>
      </c>
      <c r="T15" s="3">
        <f>SUM(C15:K15)*$D$4*$H$4</f>
        <v>-1.1937123733695398</v>
      </c>
      <c r="U15" s="92">
        <f t="shared" si="0"/>
        <v>-1.7629943193804913</v>
      </c>
      <c r="V15" s="68">
        <f>(U15-W15*L15)/B15</f>
        <v>-1.7629937435703513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0.9999999867971634</v>
      </c>
      <c r="C16" s="33">
        <f>1/(1-D4*B4/(1-D4*B4/(1-D4*B4/(1-D4*B4/(1-D4*B4/(1-D4*B4/(1-D4*B4/(1-D4*B4/(1-D4*B4)))))))))</f>
        <v>1.1659383907564869</v>
      </c>
      <c r="D16" s="38">
        <f>C16*D4*C15</f>
        <v>0.19347394283774424</v>
      </c>
      <c r="E16" s="28">
        <f>D16*D4*C14</f>
        <v>3.2104742312391688E-2</v>
      </c>
      <c r="F16" s="28">
        <f>E16*D4*C13</f>
        <v>5.3273943754856114E-3</v>
      </c>
      <c r="G16" s="28">
        <f>F16*D4*C12</f>
        <v>8.8400393790656075E-4</v>
      </c>
      <c r="H16" s="28">
        <f>G16*D4*C11</f>
        <v>1.4667481079173449E-4</v>
      </c>
      <c r="I16" s="28">
        <f>H16*D4*C10</f>
        <v>2.4323590630195462E-5</v>
      </c>
      <c r="J16" s="28">
        <f>I16*D4*C9</f>
        <v>4.0208241660596958E-6</v>
      </c>
      <c r="K16" s="28">
        <f>J16*D4*C8</f>
        <v>6.5181545856164596E-7</v>
      </c>
      <c r="L16" s="28">
        <f>K16*D4</f>
        <v>9.2767523333335818E-8</v>
      </c>
      <c r="M16" s="4">
        <f>L16*D4</f>
        <v>1.3202837202405968E-8</v>
      </c>
      <c r="N16">
        <f>B16+M16</f>
        <v>1.0000000000000007</v>
      </c>
      <c r="R16" s="17">
        <f>B16-M16</f>
        <v>0.99999997359432624</v>
      </c>
      <c r="S16" s="17">
        <f>SUM(C16:L16)*$B$4*$F$4</f>
        <v>0.98935408980182726</v>
      </c>
      <c r="T16" s="4">
        <f>SUM(C16:L16)*$D$4*$H$4</f>
        <v>-1.193713149779382</v>
      </c>
      <c r="U16" s="93">
        <f>S16+T16+U15</f>
        <v>-1.967353379358046</v>
      </c>
      <c r="V16" s="69">
        <f>(U16-W16*M16)/B16</f>
        <v>-1.9673532733043178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6</v>
      </c>
      <c r="D19" s="9">
        <f>SUM($C$19:C19)</f>
        <v>6</v>
      </c>
      <c r="E19" s="26">
        <f t="shared" ref="E19:E28" si="2">B19/R7</f>
        <v>1.3979044410479362</v>
      </c>
      <c r="F19" s="9">
        <f t="shared" ref="F19:F28" si="3">D19/R7</f>
        <v>8.3874266462876186</v>
      </c>
      <c r="G19" s="2">
        <f>F19*2</f>
        <v>16.774853292575237</v>
      </c>
    </row>
    <row r="20" spans="1:7" x14ac:dyDescent="0.2">
      <c r="A20" s="19">
        <v>2</v>
      </c>
      <c r="B20" s="16">
        <f>C19</f>
        <v>6</v>
      </c>
      <c r="C20" s="1">
        <f>B20*$O$2</f>
        <v>36</v>
      </c>
      <c r="D20" s="3">
        <f>SUM($C$19:C20)</f>
        <v>42</v>
      </c>
      <c r="E20" s="16">
        <f t="shared" si="2"/>
        <v>6.2902545923776927</v>
      </c>
      <c r="F20" s="3">
        <f t="shared" si="3"/>
        <v>44.031782146643849</v>
      </c>
      <c r="G20" s="3">
        <f t="shared" ref="G20:G28" si="4">F20*2</f>
        <v>88.063564293287698</v>
      </c>
    </row>
    <row r="21" spans="1:7" x14ac:dyDescent="0.2">
      <c r="A21" s="19">
        <v>3</v>
      </c>
      <c r="B21" s="16">
        <f t="shared" ref="B21:B28" si="5">C20</f>
        <v>36</v>
      </c>
      <c r="C21" s="1">
        <f>B21*$O$2</f>
        <v>216</v>
      </c>
      <c r="D21" s="3">
        <f>SUM($C$19:C21)</f>
        <v>258</v>
      </c>
      <c r="E21" s="16">
        <f t="shared" si="2"/>
        <v>36.276710841802746</v>
      </c>
      <c r="F21" s="3">
        <f t="shared" si="3"/>
        <v>259.983094366253</v>
      </c>
      <c r="G21" s="3">
        <f t="shared" si="4"/>
        <v>519.966188732506</v>
      </c>
    </row>
    <row r="22" spans="1:7" x14ac:dyDescent="0.2">
      <c r="A22" s="19">
        <v>4</v>
      </c>
      <c r="B22" s="16">
        <f t="shared" si="5"/>
        <v>216</v>
      </c>
      <c r="C22" s="1">
        <f>B22*$O$2</f>
        <v>1296</v>
      </c>
      <c r="D22" s="3">
        <f>SUM($C$19:C22)</f>
        <v>1554</v>
      </c>
      <c r="E22" s="16">
        <f t="shared" si="2"/>
        <v>216.27357340580841</v>
      </c>
      <c r="F22" s="3">
        <f t="shared" si="3"/>
        <v>1555.9682086695661</v>
      </c>
      <c r="G22" s="3">
        <f t="shared" si="4"/>
        <v>3111.9364173391323</v>
      </c>
    </row>
    <row r="23" spans="1:7" x14ac:dyDescent="0.2">
      <c r="A23" s="19">
        <v>5</v>
      </c>
      <c r="B23" s="16">
        <f t="shared" si="5"/>
        <v>1296</v>
      </c>
      <c r="C23" s="1">
        <f>B23*$O$2</f>
        <v>7776</v>
      </c>
      <c r="D23" s="3">
        <f>SUM($C$19:C23)</f>
        <v>9330</v>
      </c>
      <c r="E23" s="16">
        <f t="shared" si="2"/>
        <v>1296.2720620205478</v>
      </c>
      <c r="F23" s="3">
        <f t="shared" si="3"/>
        <v>9331.9585946386669</v>
      </c>
      <c r="G23" s="3">
        <f t="shared" si="4"/>
        <v>18663.917189277334</v>
      </c>
    </row>
    <row r="24" spans="1:7" x14ac:dyDescent="0.2">
      <c r="A24" s="19">
        <v>6</v>
      </c>
      <c r="B24" s="16">
        <f t="shared" si="5"/>
        <v>7776</v>
      </c>
      <c r="C24" s="1">
        <f>B24*$O$2</f>
        <v>46656</v>
      </c>
      <c r="D24" s="3">
        <f>SUM($C$19:C24)</f>
        <v>55986</v>
      </c>
      <c r="E24" s="16">
        <f t="shared" si="2"/>
        <v>7776.2708210933852</v>
      </c>
      <c r="F24" s="3">
        <f t="shared" si="3"/>
        <v>55987.949870078992</v>
      </c>
      <c r="G24" s="3">
        <f t="shared" si="4"/>
        <v>111975.89974015798</v>
      </c>
    </row>
    <row r="25" spans="1:7" x14ac:dyDescent="0.2">
      <c r="A25" s="19">
        <v>7</v>
      </c>
      <c r="B25" s="16">
        <f t="shared" si="5"/>
        <v>46656</v>
      </c>
      <c r="C25" s="1">
        <f>B25*$O$2</f>
        <v>279936</v>
      </c>
      <c r="D25" s="3">
        <f>SUM($C$19:C25)</f>
        <v>335922</v>
      </c>
      <c r="E25" s="16">
        <f t="shared" si="2"/>
        <v>46656.269629112045</v>
      </c>
      <c r="F25" s="3">
        <f t="shared" si="3"/>
        <v>335923.94132267183</v>
      </c>
      <c r="G25" s="3">
        <f t="shared" si="4"/>
        <v>671847.88264534366</v>
      </c>
    </row>
    <row r="26" spans="1:7" x14ac:dyDescent="0.2">
      <c r="A26" s="19">
        <v>8</v>
      </c>
      <c r="B26" s="16">
        <f t="shared" si="5"/>
        <v>279936</v>
      </c>
      <c r="C26" s="1">
        <f>B26*$O$2</f>
        <v>1679616</v>
      </c>
      <c r="D26" s="3">
        <f>SUM($C$19:C26)</f>
        <v>2015538</v>
      </c>
      <c r="E26" s="16">
        <f t="shared" si="2"/>
        <v>279936.26844952779</v>
      </c>
      <c r="F26" s="3">
        <f t="shared" si="3"/>
        <v>2015539.9328354495</v>
      </c>
      <c r="G26" s="3">
        <f t="shared" si="4"/>
        <v>4031079.8656708989</v>
      </c>
    </row>
    <row r="27" spans="1:7" x14ac:dyDescent="0.2">
      <c r="A27" s="19">
        <v>9</v>
      </c>
      <c r="B27" s="16">
        <f t="shared" si="5"/>
        <v>1679616</v>
      </c>
      <c r="C27" s="1">
        <f>B27*$O$2</f>
        <v>10077696</v>
      </c>
      <c r="D27" s="3">
        <f>SUM($C$19:C27)</f>
        <v>12093234</v>
      </c>
      <c r="E27" s="16">
        <f t="shared" si="2"/>
        <v>1679616.2672762848</v>
      </c>
      <c r="F27" s="3">
        <f t="shared" si="3"/>
        <v>12093235.924389061</v>
      </c>
      <c r="G27" s="3">
        <f t="shared" si="4"/>
        <v>24186471.848778121</v>
      </c>
    </row>
    <row r="28" spans="1:7" ht="17" thickBot="1" x14ac:dyDescent="0.25">
      <c r="A28" s="33">
        <v>10</v>
      </c>
      <c r="B28" s="17">
        <f t="shared" si="5"/>
        <v>10077696</v>
      </c>
      <c r="C28" s="28">
        <f>B28*$O$2</f>
        <v>60466176</v>
      </c>
      <c r="D28" s="4">
        <f>SUM($C$19:C28)</f>
        <v>72559410</v>
      </c>
      <c r="E28" s="17">
        <f t="shared" si="2"/>
        <v>10077696.26610836</v>
      </c>
      <c r="F28" s="4">
        <f t="shared" si="3"/>
        <v>72559411.91598016</v>
      </c>
      <c r="G28" s="4">
        <f t="shared" si="4"/>
        <v>145118823.83196032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6</v>
      </c>
      <c r="D31" s="9">
        <f>SUM($C$31:C31)</f>
        <v>6</v>
      </c>
      <c r="E31" s="3">
        <f t="shared" ref="E31:E40" si="6">B31/R7</f>
        <v>1.3979044410479362</v>
      </c>
      <c r="F31" s="3">
        <f t="shared" ref="F31:F40" si="7">D31/R7</f>
        <v>8.3874266462876186</v>
      </c>
      <c r="G31" s="2">
        <f>F31*2</f>
        <v>16.774853292575237</v>
      </c>
    </row>
    <row r="32" spans="1:7" x14ac:dyDescent="0.2">
      <c r="A32" s="19">
        <v>2</v>
      </c>
      <c r="B32" s="16">
        <f>B31*($O$2+1)</f>
        <v>7</v>
      </c>
      <c r="C32" s="1">
        <f>B32*$O$2</f>
        <v>42</v>
      </c>
      <c r="D32" s="3">
        <f>SUM($C$31:C32)</f>
        <v>48</v>
      </c>
      <c r="E32" s="3">
        <f t="shared" si="6"/>
        <v>7.3386303577739742</v>
      </c>
      <c r="F32" s="3">
        <f t="shared" si="7"/>
        <v>50.322036739021542</v>
      </c>
      <c r="G32" s="3">
        <f t="shared" ref="G32:G40" si="8">F32*2</f>
        <v>100.64407347804308</v>
      </c>
    </row>
    <row r="33" spans="1:7" x14ac:dyDescent="0.2">
      <c r="A33" s="19">
        <v>3</v>
      </c>
      <c r="B33" s="16">
        <f>B32*($O$2+1)</f>
        <v>49</v>
      </c>
      <c r="C33" s="1">
        <f>B33*$O$2</f>
        <v>294</v>
      </c>
      <c r="D33" s="3">
        <f>SUM($C$31:C33)</f>
        <v>342</v>
      </c>
      <c r="E33" s="3">
        <f t="shared" si="6"/>
        <v>49.376634201342625</v>
      </c>
      <c r="F33" s="3">
        <f t="shared" si="7"/>
        <v>344.62875299712607</v>
      </c>
      <c r="G33" s="3">
        <f t="shared" si="8"/>
        <v>689.25750599425214</v>
      </c>
    </row>
    <row r="34" spans="1:7" x14ac:dyDescent="0.2">
      <c r="A34" s="19">
        <v>4</v>
      </c>
      <c r="B34" s="16">
        <f>B33*($O$2+1)</f>
        <v>343</v>
      </c>
      <c r="C34" s="1">
        <f>B34*$O$2</f>
        <v>2058</v>
      </c>
      <c r="D34" s="3">
        <f>SUM($C$31:C34)</f>
        <v>2400</v>
      </c>
      <c r="E34" s="3">
        <f t="shared" si="6"/>
        <v>343.4344244360754</v>
      </c>
      <c r="F34" s="3">
        <f t="shared" si="7"/>
        <v>2403.0397045089821</v>
      </c>
      <c r="G34" s="3">
        <f t="shared" si="8"/>
        <v>4806.0794090179643</v>
      </c>
    </row>
    <row r="35" spans="1:7" x14ac:dyDescent="0.2">
      <c r="A35" s="19">
        <v>5</v>
      </c>
      <c r="B35" s="16">
        <f>B34*($O$2+1)</f>
        <v>2401</v>
      </c>
      <c r="C35" s="1">
        <f>B35*$O$2</f>
        <v>14406</v>
      </c>
      <c r="D35" s="3">
        <f>SUM($C$31:C35)</f>
        <v>16806</v>
      </c>
      <c r="E35" s="3">
        <f t="shared" si="6"/>
        <v>2401.5040284809688</v>
      </c>
      <c r="F35" s="3">
        <f t="shared" si="7"/>
        <v>16809.527989442384</v>
      </c>
      <c r="G35" s="3">
        <f t="shared" si="8"/>
        <v>33619.055978884768</v>
      </c>
    </row>
    <row r="36" spans="1:7" x14ac:dyDescent="0.2">
      <c r="A36" s="19">
        <v>6</v>
      </c>
      <c r="B36" s="16">
        <f>B35*($O$2+1)</f>
        <v>16807</v>
      </c>
      <c r="C36" s="1">
        <f>B36*$O$2</f>
        <v>100842</v>
      </c>
      <c r="D36" s="3">
        <f>SUM($C$31:C36)</f>
        <v>117648</v>
      </c>
      <c r="E36" s="3">
        <f t="shared" si="6"/>
        <v>16807.585351095233</v>
      </c>
      <c r="F36" s="3">
        <f t="shared" si="7"/>
        <v>117652.09742283881</v>
      </c>
      <c r="G36" s="3">
        <f t="shared" si="8"/>
        <v>235304.19484567762</v>
      </c>
    </row>
    <row r="37" spans="1:7" x14ac:dyDescent="0.2">
      <c r="A37" s="19">
        <v>7</v>
      </c>
      <c r="B37" s="16">
        <f>B36*($O$2+1)</f>
        <v>117649</v>
      </c>
      <c r="C37" s="1">
        <f>B37*$O$2</f>
        <v>705894</v>
      </c>
      <c r="D37" s="3">
        <f>SUM($C$31:C37)</f>
        <v>823542</v>
      </c>
      <c r="E37" s="3">
        <f t="shared" si="6"/>
        <v>117649.67990387953</v>
      </c>
      <c r="F37" s="3">
        <f t="shared" si="7"/>
        <v>823546.75932137761</v>
      </c>
      <c r="G37" s="3">
        <f t="shared" si="8"/>
        <v>1647093.5186427552</v>
      </c>
    </row>
    <row r="38" spans="1:7" x14ac:dyDescent="0.2">
      <c r="A38" s="19">
        <v>8</v>
      </c>
      <c r="B38" s="16">
        <f>B37*($O$2+1)</f>
        <v>823543</v>
      </c>
      <c r="C38" s="1">
        <f>B38*$O$2</f>
        <v>4941258</v>
      </c>
      <c r="D38" s="3">
        <f>SUM($C$31:C38)</f>
        <v>5764800</v>
      </c>
      <c r="E38" s="3">
        <f t="shared" si="6"/>
        <v>823543.78975097695</v>
      </c>
      <c r="F38" s="3">
        <f t="shared" si="7"/>
        <v>5764805.5282558799</v>
      </c>
      <c r="G38" s="3">
        <f t="shared" si="8"/>
        <v>11529611.05651176</v>
      </c>
    </row>
    <row r="39" spans="1:7" x14ac:dyDescent="0.2">
      <c r="A39" s="19">
        <v>9</v>
      </c>
      <c r="B39" s="16">
        <f>B38*($O$2+1)</f>
        <v>5764801</v>
      </c>
      <c r="C39" s="1">
        <f>B39*$O$2</f>
        <v>34588806</v>
      </c>
      <c r="D39" s="3">
        <f>SUM($C$31:C39)</f>
        <v>40353606</v>
      </c>
      <c r="E39" s="3">
        <f t="shared" si="6"/>
        <v>5764801.917349319</v>
      </c>
      <c r="F39" s="3">
        <f t="shared" si="7"/>
        <v>40353612.421445072</v>
      </c>
      <c r="G39" s="3">
        <f t="shared" si="8"/>
        <v>80707224.842890143</v>
      </c>
    </row>
    <row r="40" spans="1:7" ht="17" thickBot="1" x14ac:dyDescent="0.25">
      <c r="A40" s="33">
        <v>10</v>
      </c>
      <c r="B40" s="17">
        <f>B39*($O$2+1)</f>
        <v>40353607</v>
      </c>
      <c r="C40" s="28">
        <f>B40*$O$2</f>
        <v>242121642</v>
      </c>
      <c r="D40" s="4">
        <f>SUM($C$31:C40)</f>
        <v>282475248</v>
      </c>
      <c r="E40" s="3">
        <f t="shared" si="6"/>
        <v>40353608.065564208</v>
      </c>
      <c r="F40" s="3">
        <f t="shared" si="7"/>
        <v>282475255.45894945</v>
      </c>
      <c r="G40" s="4">
        <f t="shared" si="8"/>
        <v>564950510.91789889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6</v>
      </c>
      <c r="D43" s="9">
        <f>SUM(C43:C43)</f>
        <v>6</v>
      </c>
      <c r="E43" s="26">
        <f t="shared" ref="E43:E52" si="9">B43/R7</f>
        <v>1.3979044410479362</v>
      </c>
      <c r="F43" s="9">
        <f t="shared" ref="F43:F52" si="10">D43/R7</f>
        <v>8.3874266462876186</v>
      </c>
      <c r="G43" s="2">
        <f>F43*2</f>
        <v>16.774853292575237</v>
      </c>
    </row>
    <row r="44" spans="1:7" x14ac:dyDescent="0.2">
      <c r="A44" s="19">
        <v>2</v>
      </c>
      <c r="B44" s="16">
        <f>B43*$O$2*2</f>
        <v>12</v>
      </c>
      <c r="C44" s="1">
        <f>B44*$O$2</f>
        <v>72</v>
      </c>
      <c r="D44" s="3">
        <f>SUM($C$43:C44)</f>
        <v>78</v>
      </c>
      <c r="E44" s="16">
        <f t="shared" si="9"/>
        <v>12.580509184755385</v>
      </c>
      <c r="F44" s="3">
        <f t="shared" si="10"/>
        <v>81.773309700910005</v>
      </c>
      <c r="G44" s="3">
        <f t="shared" ref="G44:G52" si="11">F44*2</f>
        <v>163.54661940182001</v>
      </c>
    </row>
    <row r="45" spans="1:7" x14ac:dyDescent="0.2">
      <c r="A45" s="19">
        <v>3</v>
      </c>
      <c r="B45" s="16">
        <f>B44*$O$2*2</f>
        <v>144</v>
      </c>
      <c r="C45" s="1">
        <f>B45*$O$2</f>
        <v>864</v>
      </c>
      <c r="D45" s="3">
        <f>SUM($C$43:C45)</f>
        <v>942</v>
      </c>
      <c r="E45" s="16">
        <f t="shared" si="9"/>
        <v>145.10684336721098</v>
      </c>
      <c r="F45" s="3">
        <f t="shared" si="10"/>
        <v>949.24060036050514</v>
      </c>
      <c r="G45" s="3">
        <f t="shared" si="11"/>
        <v>1898.4812007210103</v>
      </c>
    </row>
    <row r="46" spans="1:7" x14ac:dyDescent="0.2">
      <c r="A46" s="19">
        <v>4</v>
      </c>
      <c r="B46" s="16">
        <f>B45*$O$2*2</f>
        <v>1728</v>
      </c>
      <c r="C46" s="1">
        <f>B46*$O$2</f>
        <v>10368</v>
      </c>
      <c r="D46" s="3">
        <f>SUM($C$43:C46)</f>
        <v>11310</v>
      </c>
      <c r="E46" s="16">
        <f t="shared" si="9"/>
        <v>1730.1885872464673</v>
      </c>
      <c r="F46" s="3">
        <f t="shared" si="10"/>
        <v>11324.32460749858</v>
      </c>
      <c r="G46" s="3">
        <f t="shared" si="11"/>
        <v>22648.64921499716</v>
      </c>
    </row>
    <row r="47" spans="1:7" x14ac:dyDescent="0.2">
      <c r="A47" s="19">
        <v>5</v>
      </c>
      <c r="B47" s="16">
        <f>B46*$O$2*2</f>
        <v>20736</v>
      </c>
      <c r="C47" s="1">
        <f>B47*$O$2</f>
        <v>124416</v>
      </c>
      <c r="D47" s="3">
        <f>SUM($C$43:C47)</f>
        <v>135726</v>
      </c>
      <c r="E47" s="16">
        <f t="shared" si="9"/>
        <v>20740.352992328764</v>
      </c>
      <c r="F47" s="3">
        <f t="shared" si="10"/>
        <v>135754.49219892043</v>
      </c>
      <c r="G47" s="3">
        <f t="shared" si="11"/>
        <v>271508.98439784086</v>
      </c>
    </row>
    <row r="48" spans="1:7" x14ac:dyDescent="0.2">
      <c r="A48" s="19">
        <v>6</v>
      </c>
      <c r="B48" s="16">
        <f>B47*$O$2*2</f>
        <v>248832</v>
      </c>
      <c r="C48" s="1">
        <f>B48*$O$2</f>
        <v>1492992</v>
      </c>
      <c r="D48" s="3">
        <f>SUM($C$43:C48)</f>
        <v>1628718</v>
      </c>
      <c r="E48" s="16">
        <f t="shared" si="9"/>
        <v>248840.66627498833</v>
      </c>
      <c r="F48" s="3">
        <f t="shared" si="10"/>
        <v>1628774.7246900175</v>
      </c>
      <c r="G48" s="3">
        <f t="shared" si="11"/>
        <v>3257549.449380035</v>
      </c>
    </row>
    <row r="49" spans="1:7" x14ac:dyDescent="0.2">
      <c r="A49" s="19">
        <v>7</v>
      </c>
      <c r="B49" s="16">
        <f>B48*$O$2*2</f>
        <v>2985984</v>
      </c>
      <c r="C49" s="1">
        <f>B49*$O$2</f>
        <v>17915904</v>
      </c>
      <c r="D49" s="3">
        <f>SUM($C$43:C49)</f>
        <v>19544622</v>
      </c>
      <c r="E49" s="16">
        <f t="shared" si="9"/>
        <v>2986001.2562631709</v>
      </c>
      <c r="F49" s="3">
        <f t="shared" si="10"/>
        <v>19544734.950083058</v>
      </c>
      <c r="G49" s="3">
        <f t="shared" si="11"/>
        <v>39089469.900166117</v>
      </c>
    </row>
    <row r="50" spans="1:7" x14ac:dyDescent="0.2">
      <c r="A50" s="19">
        <v>8</v>
      </c>
      <c r="B50" s="16">
        <f>B49*$O$2*2</f>
        <v>35831808</v>
      </c>
      <c r="C50" s="1">
        <f>B50*$O$2</f>
        <v>214990848</v>
      </c>
      <c r="D50" s="3">
        <f>SUM($C$43:C50)</f>
        <v>234535470</v>
      </c>
      <c r="E50" s="16">
        <f t="shared" si="9"/>
        <v>35831842.361539558</v>
      </c>
      <c r="F50" s="3">
        <f t="shared" si="10"/>
        <v>234535694.91189477</v>
      </c>
      <c r="G50" s="3">
        <f t="shared" si="11"/>
        <v>469071389.82378954</v>
      </c>
    </row>
    <row r="51" spans="1:7" x14ac:dyDescent="0.2">
      <c r="A51" s="19">
        <v>9</v>
      </c>
      <c r="B51" s="16">
        <f>B50*$O$2*2</f>
        <v>429981696</v>
      </c>
      <c r="C51" s="1">
        <f>B51*$O$2</f>
        <v>2579890176</v>
      </c>
      <c r="D51" s="3">
        <f>SUM($C$43:C51)</f>
        <v>2814425646</v>
      </c>
      <c r="E51" s="16">
        <f t="shared" si="9"/>
        <v>429981764.4227289</v>
      </c>
      <c r="F51" s="3">
        <f t="shared" si="10"/>
        <v>2814426093.857862</v>
      </c>
      <c r="G51" s="3">
        <f t="shared" si="11"/>
        <v>5628852187.715724</v>
      </c>
    </row>
    <row r="52" spans="1:7" ht="17" thickBot="1" x14ac:dyDescent="0.25">
      <c r="A52" s="33">
        <v>10</v>
      </c>
      <c r="B52" s="17">
        <f>B51*$O$2*2</f>
        <v>5159780352</v>
      </c>
      <c r="C52" s="28">
        <f>B52*$O$2</f>
        <v>30958682112</v>
      </c>
      <c r="D52" s="4">
        <f>SUM($C$43:C52)</f>
        <v>33773107758</v>
      </c>
      <c r="E52" s="17">
        <f t="shared" si="9"/>
        <v>5159780488.2474804</v>
      </c>
      <c r="F52" s="4">
        <f t="shared" si="10"/>
        <v>33773108649.801689</v>
      </c>
      <c r="G52" s="4">
        <f t="shared" si="11"/>
        <v>67546217299.603378</v>
      </c>
    </row>
  </sheetData>
  <conditionalFormatting sqref="R7:R16">
    <cfRule type="cellIs" dxfId="839" priority="47" operator="lessThanOrEqual">
      <formula>0</formula>
    </cfRule>
    <cfRule type="cellIs" dxfId="838" priority="48" operator="greaterThan">
      <formula>0</formula>
    </cfRule>
  </conditionalFormatting>
  <conditionalFormatting sqref="F31:F40">
    <cfRule type="cellIs" dxfId="837" priority="45" stopIfTrue="1" operator="lessThan">
      <formula>0</formula>
    </cfRule>
    <cfRule type="cellIs" dxfId="836" priority="46" operator="equal">
      <formula>MIN($F$31:$F$40)</formula>
    </cfRule>
  </conditionalFormatting>
  <conditionalFormatting sqref="E31:E40">
    <cfRule type="cellIs" dxfId="835" priority="43" stopIfTrue="1" operator="lessThan">
      <formula>0</formula>
    </cfRule>
    <cfRule type="cellIs" dxfId="834" priority="44" operator="equal">
      <formula>MIN($E$31:$E$40)</formula>
    </cfRule>
  </conditionalFormatting>
  <conditionalFormatting sqref="F19:F28">
    <cfRule type="cellIs" dxfId="833" priority="35" stopIfTrue="1" operator="lessThan">
      <formula>0</formula>
    </cfRule>
    <cfRule type="cellIs" dxfId="832" priority="36" operator="equal">
      <formula>MIN($F$19:$F$28)</formula>
    </cfRule>
  </conditionalFormatting>
  <conditionalFormatting sqref="E19:E28">
    <cfRule type="cellIs" dxfId="831" priority="33" stopIfTrue="1" operator="lessThan">
      <formula>0</formula>
    </cfRule>
    <cfRule type="cellIs" dxfId="830" priority="34" operator="equal">
      <formula>MIN($E$19:$E$28)</formula>
    </cfRule>
  </conditionalFormatting>
  <conditionalFormatting sqref="F43:F52">
    <cfRule type="cellIs" dxfId="829" priority="31" stopIfTrue="1" operator="lessThan">
      <formula>0</formula>
    </cfRule>
    <cfRule type="cellIs" dxfId="828" priority="32" operator="equal">
      <formula>MIN($F$43:$F$52)</formula>
    </cfRule>
  </conditionalFormatting>
  <conditionalFormatting sqref="E43:E52">
    <cfRule type="cellIs" dxfId="827" priority="29" stopIfTrue="1" operator="lessThan">
      <formula>0</formula>
    </cfRule>
    <cfRule type="cellIs" dxfId="826" priority="30" operator="equal">
      <formula>MIN($E$43:$E$52)</formula>
    </cfRule>
  </conditionalFormatting>
  <conditionalFormatting sqref="G19:G28">
    <cfRule type="cellIs" dxfId="825" priority="11" stopIfTrue="1" operator="lessThanOrEqual">
      <formula>0</formula>
    </cfRule>
    <cfRule type="cellIs" dxfId="824" priority="12" operator="equal">
      <formula>MIN($G$19:$G$28)</formula>
    </cfRule>
  </conditionalFormatting>
  <conditionalFormatting sqref="G31:G40">
    <cfRule type="cellIs" dxfId="823" priority="9" stopIfTrue="1" operator="lessThanOrEqual">
      <formula>0</formula>
    </cfRule>
    <cfRule type="cellIs" dxfId="822" priority="10" operator="equal">
      <formula>MIN($G$19:$G$28)</formula>
    </cfRule>
  </conditionalFormatting>
  <conditionalFormatting sqref="G43:G52">
    <cfRule type="cellIs" dxfId="821" priority="7" stopIfTrue="1" operator="lessThanOrEqual">
      <formula>0</formula>
    </cfRule>
    <cfRule type="cellIs" dxfId="820" priority="8" operator="equal">
      <formula>MIN($G$19:$G$28)</formula>
    </cfRule>
  </conditionalFormatting>
  <conditionalFormatting sqref="S7:T16">
    <cfRule type="cellIs" dxfId="819" priority="3" operator="lessThanOrEqual">
      <formula>0</formula>
    </cfRule>
    <cfRule type="cellIs" dxfId="818" priority="4" operator="greaterThan">
      <formula>0</formula>
    </cfRule>
  </conditionalFormatting>
  <conditionalFormatting sqref="U7:U16">
    <cfRule type="cellIs" dxfId="817" priority="1" operator="lessThanOrEqual">
      <formula>0</formula>
    </cfRule>
    <cfRule type="cellIs" dxfId="81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'B Analysis'!B14</f>
        <v>0.87554642244840486</v>
      </c>
      <c r="D2" s="34" t="s">
        <v>13</v>
      </c>
      <c r="E2" s="40">
        <f>'B Analysis'!J14</f>
        <v>0.12445357755159557</v>
      </c>
      <c r="F2" s="34" t="s">
        <v>17</v>
      </c>
      <c r="G2" s="40">
        <f>'B Analysis'!V14</f>
        <v>0.80025010578613442</v>
      </c>
      <c r="H2" t="s">
        <v>20</v>
      </c>
      <c r="I2" s="48">
        <f>'B Analysis'!W14</f>
        <v>-7</v>
      </c>
      <c r="J2" t="s">
        <v>6</v>
      </c>
      <c r="K2" s="48">
        <f>C2*G2-E2*I2</f>
        <v>1.5718311600461765</v>
      </c>
      <c r="L2" t="s">
        <v>5</v>
      </c>
      <c r="M2" s="48">
        <v>1</v>
      </c>
      <c r="N2" t="s">
        <v>47</v>
      </c>
      <c r="O2" s="48">
        <v>7</v>
      </c>
    </row>
    <row r="4" spans="1:23" x14ac:dyDescent="0.2">
      <c r="A4" t="s">
        <v>10</v>
      </c>
      <c r="B4">
        <f>$C$2</f>
        <v>0.87554642244840486</v>
      </c>
      <c r="C4" t="s">
        <v>11</v>
      </c>
      <c r="D4">
        <f>$E$2</f>
        <v>0.12445357755159557</v>
      </c>
      <c r="E4" t="s">
        <v>5</v>
      </c>
      <c r="F4">
        <f>$G$2</f>
        <v>0.80025010578613442</v>
      </c>
      <c r="G4" t="s">
        <v>72</v>
      </c>
      <c r="H4">
        <f>$I$2</f>
        <v>-7</v>
      </c>
      <c r="I4" t="s">
        <v>6</v>
      </c>
      <c r="J4">
        <f>$K$2</f>
        <v>1.5718311600461765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0.87554642244840486</v>
      </c>
      <c r="C7" s="18">
        <v>1</v>
      </c>
      <c r="D7" s="37">
        <f>C7*D4</f>
        <v>0.12445357755159557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0.75109284489680928</v>
      </c>
      <c r="S7" s="26">
        <f>SUM(C7)*$B$4*$F$4</f>
        <v>0.70065611718500753</v>
      </c>
      <c r="T7" s="9">
        <f>SUM(C7)*$D$4*$H$4</f>
        <v>-0.87117504286116898</v>
      </c>
      <c r="U7" s="91">
        <f>S7+T7</f>
        <v>-0.17051892567616145</v>
      </c>
      <c r="V7" s="68">
        <f>(U7-W7*D7)/B7</f>
        <v>-5.2613256068989839E-2</v>
      </c>
      <c r="W7" s="18">
        <f>-COUNT(D7:M7)</f>
        <v>-1</v>
      </c>
    </row>
    <row r="8" spans="1:23" x14ac:dyDescent="0.2">
      <c r="A8" s="20">
        <v>2</v>
      </c>
      <c r="B8" s="19">
        <f>C8*B4</f>
        <v>0.98261719128970837</v>
      </c>
      <c r="C8" s="19">
        <f>1/(1-B4*D4)</f>
        <v>1.1222902248197046</v>
      </c>
      <c r="D8" s="32">
        <f>C8*D4</f>
        <v>0.13967303352999674</v>
      </c>
      <c r="E8" s="1">
        <f>D8*D4</f>
        <v>1.7382808710292057E-2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0.96523438257941629</v>
      </c>
      <c r="S8" s="16">
        <f>SUM(C8:D8)*$B$4*$F$4</f>
        <v>0.88420227662544226</v>
      </c>
      <c r="T8" s="3">
        <f>SUM(C8:D8)*$D$4*$H$4</f>
        <v>-1.0993908956820215</v>
      </c>
      <c r="U8" s="92">
        <f>S8+T8+U7</f>
        <v>-0.38570754473274071</v>
      </c>
      <c r="V8" s="68">
        <f>(U8-W8*E8)/B8</f>
        <v>-0.35715020093586702</v>
      </c>
      <c r="W8" s="19">
        <f>-COUNT(D8:M8)</f>
        <v>-2</v>
      </c>
    </row>
    <row r="9" spans="1:23" x14ac:dyDescent="0.2">
      <c r="A9" s="20">
        <v>3</v>
      </c>
      <c r="B9" s="19">
        <f>C9*B4</f>
        <v>0.99753522998938227</v>
      </c>
      <c r="C9" s="19">
        <f>1/(1-D4*B4/(1-D4*B4))</f>
        <v>1.1393287716256599</v>
      </c>
      <c r="D9" s="32">
        <f>C9*D4*C8</f>
        <v>0.1591335057209608</v>
      </c>
      <c r="E9" s="1">
        <f>D9*(D4)</f>
        <v>1.9804734095300872E-2</v>
      </c>
      <c r="F9" s="1">
        <f>E9*D4</f>
        <v>2.4647700106182561E-3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0.99507045997876398</v>
      </c>
      <c r="S9" s="16">
        <f>SUM(C9:E9)*$B$4*$F$4</f>
        <v>0.92365184564998071</v>
      </c>
      <c r="T9" s="3">
        <f>SUM(C9:E9)*$D$4*$H$4</f>
        <v>-1.1484413201953814</v>
      </c>
      <c r="U9" s="92">
        <f t="shared" ref="U9:U15" si="0">S9+T9+U8</f>
        <v>-0.61049701927814137</v>
      </c>
      <c r="V9" s="68">
        <f>(U9-W9*F9)/B9</f>
        <v>-0.60459289167431818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0.99964977069729688</v>
      </c>
      <c r="C10" s="19">
        <f>1/(1-D4*B4/(1-D4*B4/(1-D4*B4)))</f>
        <v>1.1417438813830632</v>
      </c>
      <c r="D10" s="32">
        <f>C10*D4*C9</f>
        <v>0.16189190858285521</v>
      </c>
      <c r="E10" s="1">
        <f>D10*D4*C8</f>
        <v>2.2611933975728304E-2</v>
      </c>
      <c r="F10" s="1">
        <f>E10*D4</f>
        <v>2.8141360786398612E-3</v>
      </c>
      <c r="G10" s="1">
        <f>F10*D4</f>
        <v>3.5022930270374903E-4</v>
      </c>
      <c r="H10" s="1"/>
      <c r="I10" s="1"/>
      <c r="J10" s="1"/>
      <c r="K10" s="1"/>
      <c r="L10" s="1"/>
      <c r="M10" s="3"/>
      <c r="N10">
        <f>B10+G10</f>
        <v>1.0000000000000007</v>
      </c>
      <c r="R10" s="16">
        <f>B10-G10</f>
        <v>0.99929954139459309</v>
      </c>
      <c r="S10" s="16">
        <f>SUM(C10:F10)*$B$4*$F$4</f>
        <v>0.93121532234049775</v>
      </c>
      <c r="T10" s="3">
        <f>SUM(C10:F10)*$D$4*$H$4</f>
        <v>-1.157845522868318</v>
      </c>
      <c r="U10" s="92">
        <f t="shared" si="0"/>
        <v>-0.83712721980596161</v>
      </c>
      <c r="V10" s="68">
        <f>(U10-W10*G10)/B10</f>
        <v>-0.83601910098193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0.9999502195214659</v>
      </c>
      <c r="C11" s="19">
        <f>1/(1-D4*B4/(1-D4*B4/(1-D4*B4/(1-D4*B4))))</f>
        <v>1.1420870371729399</v>
      </c>
      <c r="D11" s="32">
        <f>C11*D4*C10</f>
        <v>0.16228384187283115</v>
      </c>
      <c r="E11" s="1">
        <f>D11*D4*C9</f>
        <v>2.301080068949047E-2</v>
      </c>
      <c r="F11" s="1">
        <f>E11*D4*C8</f>
        <v>3.2139883362552746E-3</v>
      </c>
      <c r="G11" s="1">
        <f>F11*D4</f>
        <v>3.9999234665606941E-4</v>
      </c>
      <c r="H11" s="1">
        <f>G11*D4</f>
        <v>4.9780478534605836E-5</v>
      </c>
      <c r="I11" s="1"/>
      <c r="J11" s="1"/>
      <c r="K11" s="1"/>
      <c r="L11" s="1"/>
      <c r="M11" s="3"/>
      <c r="N11">
        <f>B11+H11</f>
        <v>1.0000000000000004</v>
      </c>
      <c r="R11" s="16">
        <f>B11-H11</f>
        <v>0.99990043904293124</v>
      </c>
      <c r="S11" s="16">
        <f>SUM(C11:G11)*$B$4*$F$4</f>
        <v>0.93257025141869176</v>
      </c>
      <c r="T11" s="3">
        <f>SUM(C11:G11)*$D$4*$H$4</f>
        <v>-1.1595302015128315</v>
      </c>
      <c r="U11" s="92">
        <f t="shared" si="0"/>
        <v>-1.0640871699001013</v>
      </c>
      <c r="V11" s="68">
        <f>(U11-W11*H11)/B11</f>
        <v>-1.0638912285218922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0.99999292405902362</v>
      </c>
      <c r="C12" s="19">
        <f>1/(1-D4*B4/(1-D4*B4/(1-D4*B4/(1-D4*B4/(1-D4*B4)))))</f>
        <v>1.1421358118997422</v>
      </c>
      <c r="D12" s="32">
        <f>C12*D4*C11</f>
        <v>0.1623395496292124</v>
      </c>
      <c r="E12" s="1">
        <f>D12*D4*C10</f>
        <v>2.3067493933690834E-2</v>
      </c>
      <c r="F12" s="1">
        <f>E12*D4*C9</f>
        <v>3.2708216615313858E-3</v>
      </c>
      <c r="G12" s="1">
        <f>F12*D4*C8</f>
        <v>4.568455836017129E-4</v>
      </c>
      <c r="H12" s="1">
        <f>G12*D4</f>
        <v>5.6856067267879715E-5</v>
      </c>
      <c r="I12" s="1">
        <f>H12*D4</f>
        <v>7.0759409770018027E-6</v>
      </c>
      <c r="J12" s="1"/>
      <c r="K12" s="1"/>
      <c r="L12" s="1"/>
      <c r="M12" s="3"/>
      <c r="N12">
        <f>B12+I12</f>
        <v>1.0000000000000007</v>
      </c>
      <c r="R12" s="16">
        <f>B12-I12</f>
        <v>0.99998584811804658</v>
      </c>
      <c r="S12" s="16">
        <f>SUM(C12:H12)*$B$4*$F$4</f>
        <v>0.93280267191461774</v>
      </c>
      <c r="T12" s="3">
        <f>SUM(C12:H12)*$D$4*$H$4</f>
        <v>-1.1598191862665987</v>
      </c>
      <c r="U12" s="92">
        <f t="shared" si="0"/>
        <v>-1.2911036842520822</v>
      </c>
      <c r="V12" s="68">
        <f>(U12-W12*I12)/B12</f>
        <v>-1.2910703641439132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0.99999899419921057</v>
      </c>
      <c r="C13" s="19">
        <f>1/(1-D4*B4/(1-D4*B4/(1-D4*B4/(1-D4*B4/(1-D4*B4/(1-D4*B4))))))</f>
        <v>1.1421427448732904</v>
      </c>
      <c r="D13" s="32">
        <f>C13*D4*C12</f>
        <v>0.16234746808261522</v>
      </c>
      <c r="E13" s="1">
        <f>D13*D4*C11</f>
        <v>2.3075552467037255E-2</v>
      </c>
      <c r="F13" s="1">
        <f>E13*D4*C10</f>
        <v>3.2789001063864109E-3</v>
      </c>
      <c r="G13" s="1">
        <f>F13*D4*C9</f>
        <v>4.6492685875609857E-4</v>
      </c>
      <c r="H13" s="1">
        <f>G13*D4*C8</f>
        <v>6.4937744732036611E-5</v>
      </c>
      <c r="I13" s="1">
        <f>H13*D4</f>
        <v>8.0817346500342347E-6</v>
      </c>
      <c r="J13" s="1">
        <f>I13*D4</f>
        <v>1.0058007900194526E-6</v>
      </c>
      <c r="K13" s="1"/>
      <c r="L13" s="1"/>
      <c r="M13" s="3"/>
      <c r="N13">
        <f>B13+J13</f>
        <v>1.0000000000000007</v>
      </c>
      <c r="R13" s="16">
        <f>B13-J13</f>
        <v>0.99999798839842058</v>
      </c>
      <c r="S13" s="16">
        <f>SUM(C13:I13)*$B$4*$F$4</f>
        <v>0.93284137131869338</v>
      </c>
      <c r="T13" s="3">
        <f>SUM(C13:I13)*$D$4*$H$4</f>
        <v>-1.1598673039582559</v>
      </c>
      <c r="U13" s="92">
        <f t="shared" si="0"/>
        <v>-1.5181296168916447</v>
      </c>
      <c r="V13" s="68">
        <f>(U13-W13*J13)/B13</f>
        <v>-1.518124103216536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0.99999985703158034</v>
      </c>
      <c r="C14" s="19">
        <f>1/(1-D4*B4/(1-D4*B4/(1-D4*B4/(1-D4*B4/(1-D4*B4/(1-D4*B4/(1-D4*B4)))))))</f>
        <v>1.1421437303520128</v>
      </c>
      <c r="D14" s="32">
        <f>C14*D4*C13</f>
        <v>0.16234859364112048</v>
      </c>
      <c r="E14" s="1">
        <f>D14*D4*C12</f>
        <v>2.3076697937028275E-2</v>
      </c>
      <c r="F14" s="1">
        <f>E14*D4*C11</f>
        <v>3.2800484066735454E-3</v>
      </c>
      <c r="G14" s="1">
        <f>F14*D4*C10</f>
        <v>4.6607556135254375E-4</v>
      </c>
      <c r="H14" s="1">
        <f>G14*D4*C9</f>
        <v>6.6086504514293641E-5</v>
      </c>
      <c r="I14" s="1">
        <f>H14*D4*C8</f>
        <v>9.2305025609052156E-6</v>
      </c>
      <c r="J14" s="1">
        <f>I14*D4</f>
        <v>1.1487690663038188E-6</v>
      </c>
      <c r="K14" s="1">
        <f>J14*D4</f>
        <v>1.4296842008211635E-7</v>
      </c>
      <c r="L14" s="1"/>
      <c r="M14" s="3"/>
      <c r="N14">
        <f>B14+K14</f>
        <v>1.0000000000000004</v>
      </c>
      <c r="R14" s="16">
        <f>B14-K14</f>
        <v>0.99999971406316024</v>
      </c>
      <c r="S14" s="16">
        <f>SUM(C14:J14)*$B$4*$F$4</f>
        <v>0.93284767708842486</v>
      </c>
      <c r="T14" s="3">
        <f>SUM(C14:J14)*$D$4*$H$4</f>
        <v>-1.1598751443653845</v>
      </c>
      <c r="U14" s="92">
        <f t="shared" si="0"/>
        <v>-1.7451570841686044</v>
      </c>
      <c r="V14" s="68">
        <f>(U14-W14*K14)/B14</f>
        <v>-1.7451561899234662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0.9999999796779131</v>
      </c>
      <c r="C15" s="19">
        <f>1/(1-D4*B4/(1-D4*B4/(1-D4*B4/(1-D4*B4/(1-D4*B4/(1-D4*B4/(1-D4*B4/(1-D4*B4))))))))</f>
        <v>1.1421438704317728</v>
      </c>
      <c r="D15" s="32">
        <f>C15*D4*C14</f>
        <v>0.16234875363236281</v>
      </c>
      <c r="E15" s="1">
        <f>D15*D4*C13</f>
        <v>2.3076860758566263E-2</v>
      </c>
      <c r="F15" s="1">
        <f>E15*D4*C12</f>
        <v>3.2802116305207774E-3</v>
      </c>
      <c r="G15" s="1">
        <f>F15*D4*C11</f>
        <v>4.6623884238557753E-4</v>
      </c>
      <c r="H15" s="1">
        <f>G15*D4*C10</f>
        <v>6.6249793675940028E-5</v>
      </c>
      <c r="I15" s="1">
        <f>H15*D4*C9</f>
        <v>9.3937928779842405E-6</v>
      </c>
      <c r="J15" s="1">
        <f>I15*D4*C8</f>
        <v>1.3120595476205374E-6</v>
      </c>
      <c r="K15" s="1">
        <f>J15*D4</f>
        <v>1.6329050466210395E-7</v>
      </c>
      <c r="L15" s="1">
        <f>K15*D4</f>
        <v>2.0322087485404333E-8</v>
      </c>
      <c r="M15" s="3"/>
      <c r="N15">
        <f>B15+L15</f>
        <v>1.0000000000000007</v>
      </c>
      <c r="R15" s="16">
        <f>B15-L15</f>
        <v>0.99999995935582564</v>
      </c>
      <c r="S15" s="16">
        <f>SUM(C15:K15)*$B$4*$F$4</f>
        <v>0.93284868782543162</v>
      </c>
      <c r="T15" s="3">
        <f>SUM(C15:K15)*$D$4*$H$4</f>
        <v>-1.159876401085812</v>
      </c>
      <c r="U15" s="92">
        <f t="shared" si="0"/>
        <v>-1.9721847974289848</v>
      </c>
      <c r="V15" s="68">
        <f>(U15-W15*L15)/B15</f>
        <v>-1.9721846546091053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0.99999999711134002</v>
      </c>
      <c r="C16" s="33">
        <f>1/(1-D4*B4/(1-D4*B4/(1-D4*B4/(1-D4*B4/(1-D4*B4/(1-D4*B4/(1-D4*B4/(1-D4*B4/(1-D4*B4)))))))))</f>
        <v>1.1421438903432548</v>
      </c>
      <c r="D16" s="38">
        <f>C16*D4*C15</f>
        <v>0.16234877637414047</v>
      </c>
      <c r="E16" s="28">
        <f>D16*D4*C14</f>
        <v>2.3076883902653108E-2</v>
      </c>
      <c r="F16" s="28">
        <f>E16*D4*C13</f>
        <v>3.2802348317934201E-3</v>
      </c>
      <c r="G16" s="28">
        <f>F16*D4*C12</f>
        <v>4.6626205178683231E-4</v>
      </c>
      <c r="H16" s="28">
        <f>G16*D4*C11</f>
        <v>6.6273004232627331E-5</v>
      </c>
      <c r="I16" s="28">
        <f>H16*D4*C10</f>
        <v>9.4170035989092394E-6</v>
      </c>
      <c r="J16" s="28">
        <f>I16*D4*C9</f>
        <v>1.3352702918909186E-6</v>
      </c>
      <c r="K16" s="28">
        <f>J16*D4*C8</f>
        <v>1.8650125225088883E-7</v>
      </c>
      <c r="L16" s="28">
        <f>K16*D4</f>
        <v>2.3210748060475682E-8</v>
      </c>
      <c r="M16" s="4">
        <f>L16*D4</f>
        <v>2.8886606337749565E-9</v>
      </c>
      <c r="N16">
        <f>B16+M16</f>
        <v>1.0000000000000007</v>
      </c>
      <c r="R16" s="17">
        <f>B16-M16</f>
        <v>0.99999999422267938</v>
      </c>
      <c r="S16" s="17">
        <f>SUM(C16:L16)*$B$4*$F$4</f>
        <v>0.93284884775827437</v>
      </c>
      <c r="T16" s="4">
        <f>SUM(C16:L16)*$D$4*$H$4</f>
        <v>-1.1598765999415672</v>
      </c>
      <c r="U16" s="93">
        <f>S16+T16+U15</f>
        <v>-2.1992125496122776</v>
      </c>
      <c r="V16" s="69">
        <f>(U16-W16*M16)/B16</f>
        <v>-2.1992125270784486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7</v>
      </c>
      <c r="D19" s="9">
        <f>SUM($C$19:C19)</f>
        <v>7</v>
      </c>
      <c r="E19" s="26">
        <f t="shared" ref="E19:E28" si="2">B19/R7</f>
        <v>1.3313933247991299</v>
      </c>
      <c r="F19" s="9">
        <f t="shared" ref="F19:F28" si="3">D19/R7</f>
        <v>9.3197532735939088</v>
      </c>
      <c r="G19" s="2">
        <f>F19*2</f>
        <v>18.639506547187818</v>
      </c>
    </row>
    <row r="20" spans="1:7" x14ac:dyDescent="0.2">
      <c r="A20" s="19">
        <v>2</v>
      </c>
      <c r="B20" s="16">
        <f>C19</f>
        <v>7</v>
      </c>
      <c r="C20" s="1">
        <f>B20*$O$2</f>
        <v>49</v>
      </c>
      <c r="D20" s="3">
        <f>SUM($C$19:C20)</f>
        <v>56</v>
      </c>
      <c r="E20" s="16">
        <f t="shared" si="2"/>
        <v>7.2521245889456942</v>
      </c>
      <c r="F20" s="3">
        <f t="shared" si="3"/>
        <v>58.016996711565554</v>
      </c>
      <c r="G20" s="3">
        <f t="shared" ref="G20:G28" si="4">F20*2</f>
        <v>116.03399342313111</v>
      </c>
    </row>
    <row r="21" spans="1:7" x14ac:dyDescent="0.2">
      <c r="A21" s="19">
        <v>3</v>
      </c>
      <c r="B21" s="16">
        <f t="shared" ref="B21:B28" si="5">C20</f>
        <v>49</v>
      </c>
      <c r="C21" s="1">
        <f>B21*$O$2</f>
        <v>343</v>
      </c>
      <c r="D21" s="3">
        <f>SUM($C$19:C21)</f>
        <v>399</v>
      </c>
      <c r="E21" s="16">
        <f t="shared" si="2"/>
        <v>49.242744077686439</v>
      </c>
      <c r="F21" s="3">
        <f t="shared" si="3"/>
        <v>400.97663034687531</v>
      </c>
      <c r="G21" s="3">
        <f t="shared" si="4"/>
        <v>801.95326069375062</v>
      </c>
    </row>
    <row r="22" spans="1:7" x14ac:dyDescent="0.2">
      <c r="A22" s="19">
        <v>4</v>
      </c>
      <c r="B22" s="16">
        <f t="shared" si="5"/>
        <v>343</v>
      </c>
      <c r="C22" s="1">
        <f>B22*$O$2</f>
        <v>2401</v>
      </c>
      <c r="D22" s="3">
        <f>SUM($C$19:C22)</f>
        <v>2800</v>
      </c>
      <c r="E22" s="16">
        <f t="shared" si="2"/>
        <v>343.24042570991202</v>
      </c>
      <c r="F22" s="3">
        <f t="shared" si="3"/>
        <v>2801.9626588564247</v>
      </c>
      <c r="G22" s="3">
        <f t="shared" si="4"/>
        <v>5603.9253177128494</v>
      </c>
    </row>
    <row r="23" spans="1:7" x14ac:dyDescent="0.2">
      <c r="A23" s="19">
        <v>5</v>
      </c>
      <c r="B23" s="16">
        <f t="shared" si="5"/>
        <v>2401</v>
      </c>
      <c r="C23" s="1">
        <f>B23*$O$2</f>
        <v>16807</v>
      </c>
      <c r="D23" s="3">
        <f>SUM($C$19:C23)</f>
        <v>19607</v>
      </c>
      <c r="E23" s="16">
        <f t="shared" si="2"/>
        <v>2401.2390696599264</v>
      </c>
      <c r="F23" s="3">
        <f t="shared" si="3"/>
        <v>19608.952286056716</v>
      </c>
      <c r="G23" s="3">
        <f t="shared" si="4"/>
        <v>39217.904572113432</v>
      </c>
    </row>
    <row r="24" spans="1:7" x14ac:dyDescent="0.2">
      <c r="A24" s="19">
        <v>6</v>
      </c>
      <c r="B24" s="16">
        <f t="shared" si="5"/>
        <v>16807</v>
      </c>
      <c r="C24" s="1">
        <f>B24*$O$2</f>
        <v>117649</v>
      </c>
      <c r="D24" s="3">
        <f>SUM($C$19:C24)</f>
        <v>137256</v>
      </c>
      <c r="E24" s="16">
        <f t="shared" si="2"/>
        <v>16807.237854046074</v>
      </c>
      <c r="F24" s="3">
        <f t="shared" si="3"/>
        <v>137257.94245819884</v>
      </c>
      <c r="G24" s="3">
        <f t="shared" si="4"/>
        <v>274515.88491639768</v>
      </c>
    </row>
    <row r="25" spans="1:7" x14ac:dyDescent="0.2">
      <c r="A25" s="19">
        <v>7</v>
      </c>
      <c r="B25" s="16">
        <f t="shared" si="5"/>
        <v>117649</v>
      </c>
      <c r="C25" s="1">
        <f>B25*$O$2</f>
        <v>823543</v>
      </c>
      <c r="D25" s="3">
        <f>SUM($C$19:C25)</f>
        <v>960799</v>
      </c>
      <c r="E25" s="16">
        <f t="shared" si="2"/>
        <v>117649.23666339029</v>
      </c>
      <c r="F25" s="3">
        <f t="shared" si="3"/>
        <v>960800.93274867383</v>
      </c>
      <c r="G25" s="3">
        <f t="shared" si="4"/>
        <v>1921601.8654973477</v>
      </c>
    </row>
    <row r="26" spans="1:7" x14ac:dyDescent="0.2">
      <c r="A26" s="19">
        <v>8</v>
      </c>
      <c r="B26" s="16">
        <f t="shared" si="5"/>
        <v>823543</v>
      </c>
      <c r="C26" s="1">
        <f>B26*$O$2</f>
        <v>5764801</v>
      </c>
      <c r="D26" s="3">
        <f>SUM($C$19:C26)</f>
        <v>6725600</v>
      </c>
      <c r="E26" s="16">
        <f t="shared" si="2"/>
        <v>823543.23548135022</v>
      </c>
      <c r="F26" s="3">
        <f t="shared" si="3"/>
        <v>6725601.923097359</v>
      </c>
      <c r="G26" s="3">
        <f t="shared" si="4"/>
        <v>13451203.846194718</v>
      </c>
    </row>
    <row r="27" spans="1:7" x14ac:dyDescent="0.2">
      <c r="A27" s="19">
        <v>9</v>
      </c>
      <c r="B27" s="16">
        <f t="shared" si="5"/>
        <v>5764801</v>
      </c>
      <c r="C27" s="1">
        <f>B27*$O$2</f>
        <v>40353607</v>
      </c>
      <c r="D27" s="3">
        <f>SUM($C$19:C27)</f>
        <v>47079207</v>
      </c>
      <c r="E27" s="16">
        <f t="shared" si="2"/>
        <v>5764801.2343055867</v>
      </c>
      <c r="F27" s="3">
        <f t="shared" si="3"/>
        <v>47079208.913495578</v>
      </c>
      <c r="G27" s="3">
        <f t="shared" si="4"/>
        <v>94158417.826991156</v>
      </c>
    </row>
    <row r="28" spans="1:7" ht="17" thickBot="1" x14ac:dyDescent="0.25">
      <c r="A28" s="33">
        <v>10</v>
      </c>
      <c r="B28" s="17">
        <f t="shared" si="5"/>
        <v>40353607</v>
      </c>
      <c r="C28" s="28">
        <f>B28*$O$2</f>
        <v>282475249</v>
      </c>
      <c r="D28" s="4">
        <f>SUM($C$19:C28)</f>
        <v>329554456</v>
      </c>
      <c r="E28" s="17">
        <f t="shared" si="2"/>
        <v>40353607.23313573</v>
      </c>
      <c r="F28" s="4">
        <f t="shared" si="3"/>
        <v>329554457.90394175</v>
      </c>
      <c r="G28" s="4">
        <f t="shared" si="4"/>
        <v>659108915.8078835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7</v>
      </c>
      <c r="D31" s="9">
        <f>SUM($C$31:C31)</f>
        <v>7</v>
      </c>
      <c r="E31" s="3">
        <f t="shared" ref="E31:E40" si="6">B31/R7</f>
        <v>1.3313933247991299</v>
      </c>
      <c r="F31" s="3">
        <f t="shared" ref="F31:F40" si="7">D31/R7</f>
        <v>9.3197532735939088</v>
      </c>
      <c r="G31" s="2">
        <f>F31*2</f>
        <v>18.639506547187818</v>
      </c>
    </row>
    <row r="32" spans="1:7" x14ac:dyDescent="0.2">
      <c r="A32" s="19">
        <v>2</v>
      </c>
      <c r="B32" s="16">
        <f>B31*($O$2+1)</f>
        <v>8</v>
      </c>
      <c r="C32" s="1">
        <f>B32*$O$2</f>
        <v>56</v>
      </c>
      <c r="D32" s="3">
        <f>SUM($C$31:C32)</f>
        <v>63</v>
      </c>
      <c r="E32" s="3">
        <f t="shared" si="6"/>
        <v>8.2881423873665074</v>
      </c>
      <c r="F32" s="3">
        <f t="shared" si="7"/>
        <v>65.269121300511244</v>
      </c>
      <c r="G32" s="3">
        <f t="shared" ref="G32:G40" si="8">F32*2</f>
        <v>130.53824260102249</v>
      </c>
    </row>
    <row r="33" spans="1:7" x14ac:dyDescent="0.2">
      <c r="A33" s="19">
        <v>3</v>
      </c>
      <c r="B33" s="16">
        <f>B32*($O$2+1)</f>
        <v>64</v>
      </c>
      <c r="C33" s="1">
        <f>B33*$O$2</f>
        <v>448</v>
      </c>
      <c r="D33" s="3">
        <f>SUM($C$31:C33)</f>
        <v>511</v>
      </c>
      <c r="E33" s="3">
        <f t="shared" si="6"/>
        <v>64.317053489223099</v>
      </c>
      <c r="F33" s="3">
        <f t="shared" si="7"/>
        <v>513.53147395301573</v>
      </c>
      <c r="G33" s="3">
        <f t="shared" si="8"/>
        <v>1027.0629479060315</v>
      </c>
    </row>
    <row r="34" spans="1:7" x14ac:dyDescent="0.2">
      <c r="A34" s="19">
        <v>4</v>
      </c>
      <c r="B34" s="16">
        <f>B33*($O$2+1)</f>
        <v>512</v>
      </c>
      <c r="C34" s="1">
        <f>B34*$O$2</f>
        <v>3584</v>
      </c>
      <c r="D34" s="3">
        <f>SUM($C$31:C34)</f>
        <v>4095</v>
      </c>
      <c r="E34" s="3">
        <f t="shared" si="6"/>
        <v>512.35888619088905</v>
      </c>
      <c r="F34" s="3">
        <f t="shared" si="7"/>
        <v>4097.8703885775212</v>
      </c>
      <c r="G34" s="3">
        <f t="shared" si="8"/>
        <v>8195.7407771550425</v>
      </c>
    </row>
    <row r="35" spans="1:7" x14ac:dyDescent="0.2">
      <c r="A35" s="19">
        <v>5</v>
      </c>
      <c r="B35" s="16">
        <f>B34*($O$2+1)</f>
        <v>4096</v>
      </c>
      <c r="C35" s="1">
        <f>B35*$O$2</f>
        <v>28672</v>
      </c>
      <c r="D35" s="3">
        <f>SUM($C$31:C35)</f>
        <v>32767</v>
      </c>
      <c r="E35" s="3">
        <f t="shared" si="6"/>
        <v>4096.4078422853217</v>
      </c>
      <c r="F35" s="3">
        <f t="shared" si="7"/>
        <v>32770.262638711705</v>
      </c>
      <c r="G35" s="3">
        <f t="shared" si="8"/>
        <v>65540.52527742341</v>
      </c>
    </row>
    <row r="36" spans="1:7" x14ac:dyDescent="0.2">
      <c r="A36" s="19">
        <v>6</v>
      </c>
      <c r="B36" s="16">
        <f>B35*($O$2+1)</f>
        <v>32768</v>
      </c>
      <c r="C36" s="1">
        <f>B36*$O$2</f>
        <v>229376</v>
      </c>
      <c r="D36" s="3">
        <f>SUM($C$31:C36)</f>
        <v>262143</v>
      </c>
      <c r="E36" s="3">
        <f t="shared" si="6"/>
        <v>32768.463735430581</v>
      </c>
      <c r="F36" s="3">
        <f t="shared" si="7"/>
        <v>262146.70986929256</v>
      </c>
      <c r="G36" s="3">
        <f t="shared" si="8"/>
        <v>524293.41973858513</v>
      </c>
    </row>
    <row r="37" spans="1:7" x14ac:dyDescent="0.2">
      <c r="A37" s="19">
        <v>7</v>
      </c>
      <c r="B37" s="16">
        <f>B36*($O$2+1)</f>
        <v>262144</v>
      </c>
      <c r="C37" s="1">
        <f>B37*$O$2</f>
        <v>1835008</v>
      </c>
      <c r="D37" s="3">
        <f>SUM($C$31:C37)</f>
        <v>2097151</v>
      </c>
      <c r="E37" s="3">
        <f t="shared" si="6"/>
        <v>262144.52733034524</v>
      </c>
      <c r="F37" s="3">
        <f t="shared" si="7"/>
        <v>2097155.2186407503</v>
      </c>
      <c r="G37" s="3">
        <f t="shared" si="8"/>
        <v>4194310.4372815005</v>
      </c>
    </row>
    <row r="38" spans="1:7" x14ac:dyDescent="0.2">
      <c r="A38" s="19">
        <v>8</v>
      </c>
      <c r="B38" s="16">
        <f>B37*($O$2+1)</f>
        <v>2097152</v>
      </c>
      <c r="C38" s="1">
        <f>B38*$O$2</f>
        <v>14680064</v>
      </c>
      <c r="D38" s="3">
        <f>SUM($C$31:C38)</f>
        <v>16777215</v>
      </c>
      <c r="E38" s="3">
        <f t="shared" si="6"/>
        <v>2097152.5996531867</v>
      </c>
      <c r="F38" s="3">
        <f t="shared" si="7"/>
        <v>16777219.797225207</v>
      </c>
      <c r="G38" s="3">
        <f t="shared" si="8"/>
        <v>33554439.594450414</v>
      </c>
    </row>
    <row r="39" spans="1:7" x14ac:dyDescent="0.2">
      <c r="A39" s="19">
        <v>9</v>
      </c>
      <c r="B39" s="16">
        <f>B38*($O$2+1)</f>
        <v>16777216</v>
      </c>
      <c r="C39" s="1">
        <f>B39*$O$2</f>
        <v>117440512</v>
      </c>
      <c r="D39" s="3">
        <f>SUM($C$31:C39)</f>
        <v>134217727</v>
      </c>
      <c r="E39" s="3">
        <f t="shared" si="6"/>
        <v>16777216.68189612</v>
      </c>
      <c r="F39" s="3">
        <f t="shared" si="7"/>
        <v>134217732.45516893</v>
      </c>
      <c r="G39" s="3">
        <f t="shared" si="8"/>
        <v>268435464.91033787</v>
      </c>
    </row>
    <row r="40" spans="1:7" ht="17" thickBot="1" x14ac:dyDescent="0.25">
      <c r="A40" s="33">
        <v>10</v>
      </c>
      <c r="B40" s="17">
        <f>B39*($O$2+1)</f>
        <v>134217728</v>
      </c>
      <c r="C40" s="28">
        <f>B40*$O$2</f>
        <v>939524096</v>
      </c>
      <c r="D40" s="4">
        <f>SUM($C$31:C40)</f>
        <v>1073741823</v>
      </c>
      <c r="E40" s="3">
        <f t="shared" si="6"/>
        <v>134217728.77541885</v>
      </c>
      <c r="F40" s="3">
        <f t="shared" si="7"/>
        <v>1073741829.2033508</v>
      </c>
      <c r="G40" s="4">
        <f t="shared" si="8"/>
        <v>2147483658.4067016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7</v>
      </c>
      <c r="D43" s="9">
        <f>SUM(C43:C43)</f>
        <v>7</v>
      </c>
      <c r="E43" s="26">
        <f t="shared" ref="E43:E52" si="9">B43/R7</f>
        <v>1.3313933247991299</v>
      </c>
      <c r="F43" s="9">
        <f t="shared" ref="F43:F52" si="10">D43/R7</f>
        <v>9.3197532735939088</v>
      </c>
      <c r="G43" s="2">
        <f>F43*2</f>
        <v>18.639506547187818</v>
      </c>
    </row>
    <row r="44" spans="1:7" x14ac:dyDescent="0.2">
      <c r="A44" s="19">
        <v>2</v>
      </c>
      <c r="B44" s="16">
        <f>B43*$O$2*2</f>
        <v>14</v>
      </c>
      <c r="C44" s="1">
        <f>B44*$O$2</f>
        <v>98</v>
      </c>
      <c r="D44" s="3">
        <f>SUM($C$43:C44)</f>
        <v>105</v>
      </c>
      <c r="E44" s="16">
        <f t="shared" si="9"/>
        <v>14.504249177891388</v>
      </c>
      <c r="F44" s="3">
        <f t="shared" si="10"/>
        <v>108.7818688341854</v>
      </c>
      <c r="G44" s="3">
        <f t="shared" ref="G44:G52" si="11">F44*2</f>
        <v>217.56373766837081</v>
      </c>
    </row>
    <row r="45" spans="1:7" x14ac:dyDescent="0.2">
      <c r="A45" s="19">
        <v>3</v>
      </c>
      <c r="B45" s="16">
        <f>B44*$O$2*2</f>
        <v>196</v>
      </c>
      <c r="C45" s="1">
        <f>B45*$O$2</f>
        <v>1372</v>
      </c>
      <c r="D45" s="3">
        <f>SUM($C$43:C45)</f>
        <v>1477</v>
      </c>
      <c r="E45" s="16">
        <f t="shared" si="9"/>
        <v>196.97097631074575</v>
      </c>
      <c r="F45" s="3">
        <f t="shared" si="10"/>
        <v>1484.3170000559769</v>
      </c>
      <c r="G45" s="3">
        <f t="shared" si="11"/>
        <v>2968.6340001119538</v>
      </c>
    </row>
    <row r="46" spans="1:7" x14ac:dyDescent="0.2">
      <c r="A46" s="19">
        <v>4</v>
      </c>
      <c r="B46" s="16">
        <f>B45*$O$2*2</f>
        <v>2744</v>
      </c>
      <c r="C46" s="1">
        <f>B46*$O$2</f>
        <v>19208</v>
      </c>
      <c r="D46" s="3">
        <f>SUM($C$43:C46)</f>
        <v>20685</v>
      </c>
      <c r="E46" s="16">
        <f t="shared" si="9"/>
        <v>2745.9234056792961</v>
      </c>
      <c r="F46" s="3">
        <f t="shared" si="10"/>
        <v>20699.499142301836</v>
      </c>
      <c r="G46" s="3">
        <f t="shared" si="11"/>
        <v>41398.998284603673</v>
      </c>
    </row>
    <row r="47" spans="1:7" x14ac:dyDescent="0.2">
      <c r="A47" s="19">
        <v>5</v>
      </c>
      <c r="B47" s="16">
        <f>B46*$O$2*2</f>
        <v>38416</v>
      </c>
      <c r="C47" s="1">
        <f>B47*$O$2</f>
        <v>268912</v>
      </c>
      <c r="D47" s="3">
        <f>SUM($C$43:C47)</f>
        <v>289597</v>
      </c>
      <c r="E47" s="16">
        <f t="shared" si="9"/>
        <v>38419.825114558822</v>
      </c>
      <c r="F47" s="3">
        <f t="shared" si="10"/>
        <v>289625.83542536676</v>
      </c>
      <c r="G47" s="3">
        <f t="shared" si="11"/>
        <v>579251.67085073353</v>
      </c>
    </row>
    <row r="48" spans="1:7" x14ac:dyDescent="0.2">
      <c r="A48" s="19">
        <v>6</v>
      </c>
      <c r="B48" s="16">
        <f>B47*$O$2*2</f>
        <v>537824</v>
      </c>
      <c r="C48" s="1">
        <f>B48*$O$2</f>
        <v>3764768</v>
      </c>
      <c r="D48" s="3">
        <f>SUM($C$43:C48)</f>
        <v>4054365</v>
      </c>
      <c r="E48" s="16">
        <f t="shared" si="9"/>
        <v>537831.61132947437</v>
      </c>
      <c r="F48" s="3">
        <f t="shared" si="10"/>
        <v>4054422.3777068788</v>
      </c>
      <c r="G48" s="3">
        <f t="shared" si="11"/>
        <v>8108844.7554137576</v>
      </c>
    </row>
    <row r="49" spans="1:7" x14ac:dyDescent="0.2">
      <c r="A49" s="19">
        <v>7</v>
      </c>
      <c r="B49" s="16">
        <f>B48*$O$2*2</f>
        <v>7529536</v>
      </c>
      <c r="C49" s="1">
        <f>B49*$O$2</f>
        <v>52706752</v>
      </c>
      <c r="D49" s="3">
        <f>SUM($C$43:C49)</f>
        <v>56761117</v>
      </c>
      <c r="E49" s="16">
        <f t="shared" si="9"/>
        <v>7529551.1464569783</v>
      </c>
      <c r="F49" s="3">
        <f t="shared" si="10"/>
        <v>56761231.180982292</v>
      </c>
      <c r="G49" s="3">
        <f t="shared" si="11"/>
        <v>113522462.36196458</v>
      </c>
    </row>
    <row r="50" spans="1:7" x14ac:dyDescent="0.2">
      <c r="A50" s="19">
        <v>8</v>
      </c>
      <c r="B50" s="16">
        <f>B49*$O$2*2</f>
        <v>105413504</v>
      </c>
      <c r="C50" s="1">
        <f>B50*$O$2</f>
        <v>737894528</v>
      </c>
      <c r="D50" s="3">
        <f>SUM($C$43:C50)</f>
        <v>794655645</v>
      </c>
      <c r="E50" s="16">
        <f t="shared" si="9"/>
        <v>105413534.14161283</v>
      </c>
      <c r="F50" s="3">
        <f t="shared" si="10"/>
        <v>794655872.22138882</v>
      </c>
      <c r="G50" s="3">
        <f t="shared" si="11"/>
        <v>1589311744.4427776</v>
      </c>
    </row>
    <row r="51" spans="1:7" x14ac:dyDescent="0.2">
      <c r="A51" s="19">
        <v>9</v>
      </c>
      <c r="B51" s="16">
        <f>B50*$O$2*2</f>
        <v>1475789056</v>
      </c>
      <c r="C51" s="1">
        <f>B51*$O$2</f>
        <v>10330523392</v>
      </c>
      <c r="D51" s="3">
        <f>SUM($C$43:C51)</f>
        <v>11125179037</v>
      </c>
      <c r="E51" s="16">
        <f t="shared" si="9"/>
        <v>1475789115.9822302</v>
      </c>
      <c r="F51" s="3">
        <f t="shared" si="10"/>
        <v>11125179489.173735</v>
      </c>
      <c r="G51" s="3">
        <f t="shared" si="11"/>
        <v>22250358978.347469</v>
      </c>
    </row>
    <row r="52" spans="1:7" ht="17" thickBot="1" x14ac:dyDescent="0.25">
      <c r="A52" s="33">
        <v>10</v>
      </c>
      <c r="B52" s="17">
        <f>B51*$O$2*2</f>
        <v>20661046784</v>
      </c>
      <c r="C52" s="28">
        <f>B52*$O$2</f>
        <v>144627327488</v>
      </c>
      <c r="D52" s="4">
        <f>SUM($C$43:C52)</f>
        <v>155752506525</v>
      </c>
      <c r="E52" s="17">
        <f t="shared" si="9"/>
        <v>20661046903.365494</v>
      </c>
      <c r="F52" s="4">
        <f t="shared" si="10"/>
        <v>155752507424.83218</v>
      </c>
      <c r="G52" s="4">
        <f t="shared" si="11"/>
        <v>311505014849.66437</v>
      </c>
    </row>
  </sheetData>
  <conditionalFormatting sqref="R7:R16">
    <cfRule type="cellIs" dxfId="815" priority="49" operator="lessThanOrEqual">
      <formula>0</formula>
    </cfRule>
    <cfRule type="cellIs" dxfId="814" priority="50" operator="greaterThan">
      <formula>0</formula>
    </cfRule>
  </conditionalFormatting>
  <conditionalFormatting sqref="F31:F40">
    <cfRule type="cellIs" dxfId="813" priority="41" stopIfTrue="1" operator="lessThan">
      <formula>0</formula>
    </cfRule>
    <cfRule type="cellIs" dxfId="812" priority="42" operator="equal">
      <formula>MIN($F$31:$F$40)</formula>
    </cfRule>
  </conditionalFormatting>
  <conditionalFormatting sqref="E31:E40">
    <cfRule type="cellIs" dxfId="811" priority="39" stopIfTrue="1" operator="lessThan">
      <formula>0</formula>
    </cfRule>
    <cfRule type="cellIs" dxfId="810" priority="40" operator="equal">
      <formula>MIN($E$31:$E$40)</formula>
    </cfRule>
  </conditionalFormatting>
  <conditionalFormatting sqref="F19:F28">
    <cfRule type="cellIs" dxfId="809" priority="37" stopIfTrue="1" operator="lessThan">
      <formula>0</formula>
    </cfRule>
    <cfRule type="cellIs" dxfId="808" priority="38" operator="equal">
      <formula>MIN($F$19:$F$28)</formula>
    </cfRule>
  </conditionalFormatting>
  <conditionalFormatting sqref="E19:E28">
    <cfRule type="cellIs" dxfId="807" priority="35" stopIfTrue="1" operator="lessThan">
      <formula>0</formula>
    </cfRule>
    <cfRule type="cellIs" dxfId="806" priority="36" operator="equal">
      <formula>MIN($E$19:$E$28)</formula>
    </cfRule>
  </conditionalFormatting>
  <conditionalFormatting sqref="F43:F52">
    <cfRule type="cellIs" dxfId="805" priority="33" stopIfTrue="1" operator="lessThan">
      <formula>0</formula>
    </cfRule>
    <cfRule type="cellIs" dxfId="804" priority="34" operator="equal">
      <formula>MIN($F$43:$F$52)</formula>
    </cfRule>
  </conditionalFormatting>
  <conditionalFormatting sqref="E43:E52">
    <cfRule type="cellIs" dxfId="803" priority="31" stopIfTrue="1" operator="lessThan">
      <formula>0</formula>
    </cfRule>
    <cfRule type="cellIs" dxfId="802" priority="32" operator="equal">
      <formula>MIN($E$43:$E$52)</formula>
    </cfRule>
  </conditionalFormatting>
  <conditionalFormatting sqref="G19:G28">
    <cfRule type="cellIs" dxfId="801" priority="11" stopIfTrue="1" operator="lessThanOrEqual">
      <formula>0</formula>
    </cfRule>
    <cfRule type="cellIs" dxfId="800" priority="12" operator="equal">
      <formula>MIN($G$19:$G$28)</formula>
    </cfRule>
  </conditionalFormatting>
  <conditionalFormatting sqref="G31:G40">
    <cfRule type="cellIs" dxfId="799" priority="9" stopIfTrue="1" operator="lessThanOrEqual">
      <formula>0</formula>
    </cfRule>
    <cfRule type="cellIs" dxfId="798" priority="10" operator="equal">
      <formula>MIN($G$19:$G$28)</formula>
    </cfRule>
  </conditionalFormatting>
  <conditionalFormatting sqref="G43:G52">
    <cfRule type="cellIs" dxfId="797" priority="7" stopIfTrue="1" operator="lessThanOrEqual">
      <formula>0</formula>
    </cfRule>
    <cfRule type="cellIs" dxfId="796" priority="8" operator="equal">
      <formula>MIN($G$19:$G$28)</formula>
    </cfRule>
  </conditionalFormatting>
  <conditionalFormatting sqref="S7:T16">
    <cfRule type="cellIs" dxfId="795" priority="3" operator="lessThanOrEqual">
      <formula>0</formula>
    </cfRule>
    <cfRule type="cellIs" dxfId="794" priority="4" operator="greaterThan">
      <formula>0</formula>
    </cfRule>
  </conditionalFormatting>
  <conditionalFormatting sqref="U7:U16">
    <cfRule type="cellIs" dxfId="793" priority="1" operator="lessThanOrEqual">
      <formula>0</formula>
    </cfRule>
    <cfRule type="cellIs" dxfId="79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'B Analysis'!B15</f>
        <v>0.88944386879872672</v>
      </c>
      <c r="D2" s="34" t="s">
        <v>13</v>
      </c>
      <c r="E2" s="40">
        <f>'B Analysis'!K15</f>
        <v>0.11055613120127365</v>
      </c>
      <c r="F2" s="34" t="s">
        <v>17</v>
      </c>
      <c r="G2" s="40">
        <f>'B Analysis'!V15</f>
        <v>0.77532826371596486</v>
      </c>
      <c r="H2" t="s">
        <v>20</v>
      </c>
      <c r="I2" s="48">
        <f>'B Analysis'!W15</f>
        <v>-8</v>
      </c>
      <c r="J2" t="s">
        <v>6</v>
      </c>
      <c r="K2" s="48">
        <f>C2*G2-E2*I2</f>
        <v>1.5740600200787165</v>
      </c>
      <c r="L2" t="s">
        <v>5</v>
      </c>
      <c r="M2" s="48">
        <v>1</v>
      </c>
      <c r="N2" t="s">
        <v>47</v>
      </c>
      <c r="O2" s="48">
        <v>8</v>
      </c>
    </row>
    <row r="4" spans="1:23" x14ac:dyDescent="0.2">
      <c r="A4" t="s">
        <v>10</v>
      </c>
      <c r="B4">
        <f>$C$2</f>
        <v>0.88944386879872672</v>
      </c>
      <c r="C4" t="s">
        <v>11</v>
      </c>
      <c r="D4">
        <f>$E$2</f>
        <v>0.11055613120127365</v>
      </c>
      <c r="E4" t="s">
        <v>5</v>
      </c>
      <c r="F4">
        <f>$G$2</f>
        <v>0.77532826371596486</v>
      </c>
      <c r="G4" t="s">
        <v>72</v>
      </c>
      <c r="H4">
        <f>$I$2</f>
        <v>-8</v>
      </c>
      <c r="I4" t="s">
        <v>6</v>
      </c>
      <c r="J4">
        <f>$K$2</f>
        <v>1.5740600200787165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0.88944386879872672</v>
      </c>
      <c r="C7" s="18">
        <v>1</v>
      </c>
      <c r="D7" s="37">
        <f>C7*D4</f>
        <v>0.11055613120127365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0.77888773759745311</v>
      </c>
      <c r="S7" s="26">
        <f>SUM(C7)*$B$4*$F$4</f>
        <v>0.68961097046852726</v>
      </c>
      <c r="T7" s="9">
        <f>SUM(C7)*$D$4*$H$4</f>
        <v>-0.88444904961018922</v>
      </c>
      <c r="U7" s="91">
        <f>S7+T7</f>
        <v>-0.19483807914166196</v>
      </c>
      <c r="V7" s="68">
        <f>(U7-W7*D7)/B7</f>
        <v>-9.4758029030228286E-2</v>
      </c>
      <c r="W7" s="18">
        <f>-COUNT(D7:M7)</f>
        <v>-1</v>
      </c>
    </row>
    <row r="8" spans="1:23" x14ac:dyDescent="0.2">
      <c r="A8" s="20">
        <v>2</v>
      </c>
      <c r="B8" s="19">
        <f>C8*B4</f>
        <v>0.98644436964117277</v>
      </c>
      <c r="C8" s="19">
        <f>1/(1-B4*D4)</f>
        <v>1.1090574731528071</v>
      </c>
      <c r="D8" s="32">
        <f>C8*D4</f>
        <v>0.12261310351163478</v>
      </c>
      <c r="E8" s="1">
        <f>D8*D4</f>
        <v>1.3555630358827642E-2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0.97288873928234509</v>
      </c>
      <c r="S8" s="16">
        <f>SUM(C8:D8)*$B$4*$F$4</f>
        <v>0.84937354167109624</v>
      </c>
      <c r="T8" s="3">
        <f>SUM(C8:D8)*$D$4*$H$4</f>
        <v>-1.0893498709636993</v>
      </c>
      <c r="U8" s="92">
        <f>S8+T8+U7</f>
        <v>-0.434814408434265</v>
      </c>
      <c r="V8" s="68">
        <f>(U8-W8*E8)/B8</f>
        <v>-0.4133057679318653</v>
      </c>
      <c r="W8" s="19">
        <f>-COUNT(D8:M8)</f>
        <v>-2</v>
      </c>
    </row>
    <row r="9" spans="1:23" x14ac:dyDescent="0.2">
      <c r="A9" s="20">
        <v>3</v>
      </c>
      <c r="B9" s="19">
        <f>C9*B4</f>
        <v>0.99831789593233422</v>
      </c>
      <c r="C9" s="19">
        <f>1/(1-D4*B4/(1-D4*B4))</f>
        <v>1.1224068555114688</v>
      </c>
      <c r="D9" s="32">
        <f>C9*D4*C8</f>
        <v>0.13762178795699623</v>
      </c>
      <c r="E9" s="1">
        <f>D9*(D4)</f>
        <v>1.5214932445527537E-2</v>
      </c>
      <c r="F9" s="1">
        <f>E9*D4</f>
        <v>1.6821040676662578E-3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0.996635791864668</v>
      </c>
      <c r="S9" s="16">
        <f>SUM(C9:E9)*$B$4*$F$4</f>
        <v>0.87942195996980344</v>
      </c>
      <c r="T9" s="3">
        <f>SUM(C9:E9)*$D$4*$H$4</f>
        <v>-1.1278879687386301</v>
      </c>
      <c r="U9" s="92">
        <f t="shared" ref="U9:U15" si="0">S9+T9+U8</f>
        <v>-0.68328041720309163</v>
      </c>
      <c r="V9" s="68">
        <f>(U9-W9*F9)/B9</f>
        <v>-0.67937688762624704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0.99979096146449631</v>
      </c>
      <c r="C10" s="19">
        <f>1/(1-D4*B4/(1-D4*B4/(1-D4*B4)))</f>
        <v>1.1240630202047524</v>
      </c>
      <c r="D10" s="32">
        <f>C10*D4*C9</f>
        <v>0.13948381067858787</v>
      </c>
      <c r="E10" s="1">
        <f>D10*D4*C8</f>
        <v>1.7102542916930964E-2</v>
      </c>
      <c r="F10" s="1">
        <f>E10*D4</f>
        <v>1.890790978599633E-3</v>
      </c>
      <c r="G10" s="1">
        <f>F10*D4</f>
        <v>2.0903853550424564E-4</v>
      </c>
      <c r="H10" s="1"/>
      <c r="I10" s="1"/>
      <c r="J10" s="1"/>
      <c r="K10" s="1"/>
      <c r="L10" s="1"/>
      <c r="M10" s="3"/>
      <c r="N10">
        <f>B10+G10</f>
        <v>1.0000000000000004</v>
      </c>
      <c r="R10" s="16">
        <f>B10-G10</f>
        <v>0.99958192292899206</v>
      </c>
      <c r="S10" s="16">
        <f>SUM(C10:F10)*$B$4*$F$4</f>
        <v>0.88445376769802186</v>
      </c>
      <c r="T10" s="3">
        <f>SUM(C10:F10)*$D$4*$H$4</f>
        <v>-1.1343414298255678</v>
      </c>
      <c r="U10" s="92">
        <f t="shared" si="0"/>
        <v>-0.93316807933063761</v>
      </c>
      <c r="V10" s="68">
        <f>(U10-W10*G10)/B10</f>
        <v>-0.93252685923759349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0.99997401759447502</v>
      </c>
      <c r="C11" s="19">
        <f>1/(1-D4*B4/(1-D4*B4/(1-D4*B4/(1-D4*B4))))</f>
        <v>1.1242688298532308</v>
      </c>
      <c r="D11" s="32">
        <f>C11*D4*C10</f>
        <v>0.13971520206336016</v>
      </c>
      <c r="E11" s="1">
        <f>D11*D4*C9</f>
        <v>1.7337114061430969E-2</v>
      </c>
      <c r="F11" s="1">
        <f>E11*D4*C8</f>
        <v>2.1257573610072543E-3</v>
      </c>
      <c r="G11" s="1">
        <f>F11*D4</f>
        <v>2.3501550970559125E-4</v>
      </c>
      <c r="H11" s="1">
        <f>G11*D4</f>
        <v>2.5982405525345549E-5</v>
      </c>
      <c r="I11" s="1"/>
      <c r="J11" s="1"/>
      <c r="K11" s="1"/>
      <c r="L11" s="1"/>
      <c r="M11" s="3"/>
      <c r="N11">
        <f>B11+H11</f>
        <v>1.0000000000000004</v>
      </c>
      <c r="R11" s="16">
        <f>B11-H11</f>
        <v>0.9999480351889497</v>
      </c>
      <c r="S11" s="16">
        <f>SUM(C11:G11)*$B$4*$F$4</f>
        <v>0.885241133830177</v>
      </c>
      <c r="T11" s="3">
        <f>SUM(C11:G11)*$D$4*$H$4</f>
        <v>-1.1353512531275474</v>
      </c>
      <c r="U11" s="92">
        <f t="shared" si="0"/>
        <v>-1.1832781986280079</v>
      </c>
      <c r="V11" s="68">
        <f>(U11-W11*H11)/B11</f>
        <v>-1.1831790284377066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0.99999677044830182</v>
      </c>
      <c r="C12" s="19">
        <f>1/(1-D4*B4/(1-D4*B4/(1-D4*B4/(1-D4*B4/(1-D4*B4)))))</f>
        <v>1.1242944108422341</v>
      </c>
      <c r="D12" s="32">
        <f>C12*D4*C11</f>
        <v>0.13974396271920439</v>
      </c>
      <c r="E12" s="1">
        <f>D12*D4*C10</f>
        <v>1.7366269943637186E-2</v>
      </c>
      <c r="F12" s="1">
        <f>E12*D4*C9</f>
        <v>2.154962369076341E-3</v>
      </c>
      <c r="G12" s="1">
        <f>F12*D4*C8</f>
        <v>2.642266240232351E-4</v>
      </c>
      <c r="H12" s="1">
        <f>G12*D4</f>
        <v>2.9211873312382383E-5</v>
      </c>
      <c r="I12" s="1">
        <f>H12*D4</f>
        <v>3.2295516985587312E-6</v>
      </c>
      <c r="J12" s="1"/>
      <c r="K12" s="1"/>
      <c r="L12" s="1"/>
      <c r="M12" s="3"/>
      <c r="N12">
        <f>B12+I12</f>
        <v>1.0000000000000004</v>
      </c>
      <c r="R12" s="16">
        <f>B12-I12</f>
        <v>0.99999354089660331</v>
      </c>
      <c r="S12" s="16">
        <f>SUM(C12:H12)*$B$4*$F$4</f>
        <v>0.88535914386799464</v>
      </c>
      <c r="T12" s="3">
        <f>SUM(C12:H12)*$D$4*$H$4</f>
        <v>-1.1355026049335102</v>
      </c>
      <c r="U12" s="92">
        <f t="shared" si="0"/>
        <v>-1.4334216596935234</v>
      </c>
      <c r="V12" s="68">
        <f>(U12-W12*I12)/B12</f>
        <v>-1.4334069116450578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0.99999959857320952</v>
      </c>
      <c r="C13" s="19">
        <f>1/(1-D4*B4/(1-D4*B4/(1-D4*B4/(1-D4*B4/(1-D4*B4/(1-D4*B4))))))</f>
        <v>1.1242975904975299</v>
      </c>
      <c r="D13" s="32">
        <f>C13*D4*C12</f>
        <v>0.13974753759942699</v>
      </c>
      <c r="E13" s="1">
        <f>D13*D4*C11</f>
        <v>1.736989394954425E-2</v>
      </c>
      <c r="F13" s="1">
        <f>E13*D4*C10</f>
        <v>2.158592481209789E-3</v>
      </c>
      <c r="G13" s="1">
        <f>F13*D4*C9</f>
        <v>2.6785749514866608E-4</v>
      </c>
      <c r="H13" s="1">
        <f>G13*D4*C8</f>
        <v>3.2842838779030609E-5</v>
      </c>
      <c r="I13" s="1">
        <f>H13*D4</f>
        <v>3.6309771930767863E-6</v>
      </c>
      <c r="J13" s="1">
        <f>I13*D4</f>
        <v>4.0142679094662953E-7</v>
      </c>
      <c r="K13" s="1"/>
      <c r="L13" s="1"/>
      <c r="M13" s="3"/>
      <c r="N13">
        <f>B13+J13</f>
        <v>1.0000000000000004</v>
      </c>
      <c r="R13" s="16">
        <f>B13-J13</f>
        <v>0.99999919714641861</v>
      </c>
      <c r="S13" s="16">
        <f>SUM(C13:I13)*$B$4*$F$4</f>
        <v>0.88537631619305612</v>
      </c>
      <c r="T13" s="3">
        <f>SUM(C13:I13)*$D$4*$H$4</f>
        <v>-1.1355246290126368</v>
      </c>
      <c r="U13" s="92">
        <f t="shared" si="0"/>
        <v>-1.6835699725131041</v>
      </c>
      <c r="V13" s="68">
        <f>(U13-W13*J13)/B13</f>
        <v>-1.6835678383548014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0.99999995010343889</v>
      </c>
      <c r="C14" s="19">
        <f>1/(1-D4*B4/(1-D4*B4/(1-D4*B4/(1-D4*B4/(1-D4*B4/(1-D4*B4/(1-D4*B4)))))))</f>
        <v>1.1242979857222783</v>
      </c>
      <c r="D14" s="32">
        <f>C14*D4*C13</f>
        <v>0.13974798194983784</v>
      </c>
      <c r="E14" s="1">
        <f>D14*D4*C12</f>
        <v>1.7370344406178743E-2</v>
      </c>
      <c r="F14" s="1">
        <f>E14*D4*C11</f>
        <v>2.1590436968359225E-3</v>
      </c>
      <c r="G14" s="1">
        <f>F14*D4*C10</f>
        <v>2.6830880511597436E-4</v>
      </c>
      <c r="H14" s="1">
        <f>G14*D4*C9</f>
        <v>3.3294160472762137E-5</v>
      </c>
      <c r="I14" s="1">
        <f>H14*D4*C8</f>
        <v>4.0823003443797632E-6</v>
      </c>
      <c r="J14" s="1">
        <f>I14*D4</f>
        <v>4.5132333247625371E-7</v>
      </c>
      <c r="K14" s="1">
        <f>J14*D4</f>
        <v>4.9896561559440753E-8</v>
      </c>
      <c r="L14" s="1"/>
      <c r="M14" s="3"/>
      <c r="N14">
        <f>B14+K14</f>
        <v>1.0000000000000004</v>
      </c>
      <c r="R14" s="16">
        <f>B14-K14</f>
        <v>0.99999990020687735</v>
      </c>
      <c r="S14" s="16">
        <f>SUM(C14:J14)*$B$4*$F$4</f>
        <v>0.88537876191599263</v>
      </c>
      <c r="T14" s="3">
        <f>SUM(C14:J14)*$D$4*$H$4</f>
        <v>-1.1355277657338021</v>
      </c>
      <c r="U14" s="92">
        <f t="shared" si="0"/>
        <v>-1.9337189763309137</v>
      </c>
      <c r="V14" s="68">
        <f>(U14-W14*K14)/B14</f>
        <v>-1.9337186736443333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0.99999999379795557</v>
      </c>
      <c r="C15" s="19">
        <f>1/(1-D4*B4/(1-D4*B4/(1-D4*B4/(1-D4*B4/(1-D4*B4/(1-D4*B4/(1-D4*B4/(1-D4*B4))))))))</f>
        <v>1.1242980348479379</v>
      </c>
      <c r="D15" s="32">
        <f>C15*D4*C14</f>
        <v>0.13974803718172069</v>
      </c>
      <c r="E15" s="1">
        <f>D15*D4*C13</f>
        <v>1.7370400397053194E-2</v>
      </c>
      <c r="F15" s="1">
        <f>E15*D4*C12</f>
        <v>2.1590997820515436E-3</v>
      </c>
      <c r="G15" s="1">
        <f>F15*D4*C11</f>
        <v>2.6836490205801801E-4</v>
      </c>
      <c r="H15" s="1">
        <f>G15*D4*C10</f>
        <v>3.33502588723772E-5</v>
      </c>
      <c r="I15" s="1">
        <f>H15*D4*C9</f>
        <v>4.1383989251681007E-6</v>
      </c>
      <c r="J15" s="1">
        <f>I15*D4*C8</f>
        <v>5.0742193578407442E-7</v>
      </c>
      <c r="K15" s="1">
        <f>J15*D4</f>
        <v>5.6098606106948383E-8</v>
      </c>
      <c r="L15" s="1">
        <f>K15*D4</f>
        <v>6.2020448569683565E-9</v>
      </c>
      <c r="M15" s="3"/>
      <c r="N15">
        <f>B15+L15</f>
        <v>1.0000000000000004</v>
      </c>
      <c r="R15" s="16">
        <f>B15-L15</f>
        <v>0.99999998759591069</v>
      </c>
      <c r="S15" s="16">
        <f>SUM(C15:K15)*$B$4*$F$4</f>
        <v>0.88537910460076152</v>
      </c>
      <c r="T15" s="3">
        <f>SUM(C15:K15)*$D$4*$H$4</f>
        <v>-1.1355282052384374</v>
      </c>
      <c r="U15" s="92">
        <f t="shared" si="0"/>
        <v>-2.1838680769685896</v>
      </c>
      <c r="V15" s="68">
        <f>(U15-W15*L15)/B15</f>
        <v>-2.1838680346946324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0.99999999922909844</v>
      </c>
      <c r="C16" s="33">
        <f>1/(1-D4*B4/(1-D4*B4/(1-D4*B4/(1-D4*B4/(1-D4*B4/(1-D4*B4/(1-D4*B4/(1-D4*B4/(1-D4*B4)))))))))</f>
        <v>1.1242980409541612</v>
      </c>
      <c r="D16" s="38">
        <f>C16*D4*C15</f>
        <v>0.13974804404693553</v>
      </c>
      <c r="E16" s="28">
        <f>D16*D4*C14</f>
        <v>1.7370407356609198E-2</v>
      </c>
      <c r="F16" s="28">
        <f>E16*D4*C13</f>
        <v>2.1591067533339716E-3</v>
      </c>
      <c r="G16" s="28">
        <f>F16*D4*C12</f>
        <v>2.6837187479801755E-4</v>
      </c>
      <c r="H16" s="28">
        <f>G16*D4*C11</f>
        <v>3.3357231793550018E-5</v>
      </c>
      <c r="I16" s="28">
        <f>H16*D4*C10</f>
        <v>4.1453718688604001E-6</v>
      </c>
      <c r="J16" s="28">
        <f>I16*D4*C9</f>
        <v>5.1439488227550135E-7</v>
      </c>
      <c r="K16" s="28">
        <f>J16*D4*C8</f>
        <v>6.3071552946301238E-8</v>
      </c>
      <c r="L16" s="28">
        <f>K16*D4</f>
        <v>6.9729468825993577E-9</v>
      </c>
      <c r="M16" s="4">
        <f>L16*D4</f>
        <v>7.7090203041216667E-10</v>
      </c>
      <c r="N16">
        <f>B16+M16</f>
        <v>1.0000000000000004</v>
      </c>
      <c r="R16" s="17">
        <f>B16-M16</f>
        <v>0.99999999845819643</v>
      </c>
      <c r="S16" s="17">
        <f>SUM(C16:L16)*$B$4*$F$4</f>
        <v>0.88537915200442763</v>
      </c>
      <c r="T16" s="4">
        <f>SUM(C16:L16)*$D$4*$H$4</f>
        <v>-1.1355282660352191</v>
      </c>
      <c r="U16" s="93">
        <f>S16+T16+U15</f>
        <v>-2.4340171909993811</v>
      </c>
      <c r="V16" s="69">
        <f>(U16-W16*M16)/B16</f>
        <v>-2.4340171851667485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8</v>
      </c>
      <c r="D19" s="9">
        <f>SUM($C$19:C19)</f>
        <v>8</v>
      </c>
      <c r="E19" s="26">
        <f t="shared" ref="E19:E28" si="2">B19/R7</f>
        <v>1.2838820689161019</v>
      </c>
      <c r="F19" s="9">
        <f t="shared" ref="F19:F28" si="3">D19/R7</f>
        <v>10.271056551328815</v>
      </c>
      <c r="G19" s="2">
        <f>F19*2</f>
        <v>20.54211310265763</v>
      </c>
    </row>
    <row r="20" spans="1:7" x14ac:dyDescent="0.2">
      <c r="A20" s="19">
        <v>2</v>
      </c>
      <c r="B20" s="16">
        <f>C19</f>
        <v>8</v>
      </c>
      <c r="C20" s="1">
        <f>B20*$O$2</f>
        <v>64</v>
      </c>
      <c r="D20" s="3">
        <f>SUM($C$19:C20)</f>
        <v>72</v>
      </c>
      <c r="E20" s="16">
        <f t="shared" si="2"/>
        <v>8.2229341105348066</v>
      </c>
      <c r="F20" s="3">
        <f t="shared" si="3"/>
        <v>74.006406994813261</v>
      </c>
      <c r="G20" s="3">
        <f t="shared" ref="G20:G28" si="4">F20*2</f>
        <v>148.01281398962652</v>
      </c>
    </row>
    <row r="21" spans="1:7" x14ac:dyDescent="0.2">
      <c r="A21" s="19">
        <v>3</v>
      </c>
      <c r="B21" s="16">
        <f t="shared" ref="B21:B28" si="5">C20</f>
        <v>64</v>
      </c>
      <c r="C21" s="1">
        <f>B21*$O$2</f>
        <v>512</v>
      </c>
      <c r="D21" s="3">
        <f>SUM($C$19:C21)</f>
        <v>584</v>
      </c>
      <c r="E21" s="16">
        <f t="shared" si="2"/>
        <v>64.216036111103747</v>
      </c>
      <c r="F21" s="3">
        <f t="shared" si="3"/>
        <v>585.97132951382173</v>
      </c>
      <c r="G21" s="3">
        <f t="shared" si="4"/>
        <v>1171.9426590276435</v>
      </c>
    </row>
    <row r="22" spans="1:7" x14ac:dyDescent="0.2">
      <c r="A22" s="19">
        <v>4</v>
      </c>
      <c r="B22" s="16">
        <f t="shared" si="5"/>
        <v>512</v>
      </c>
      <c r="C22" s="1">
        <f>B22*$O$2</f>
        <v>4096</v>
      </c>
      <c r="D22" s="3">
        <f>SUM($C$19:C22)</f>
        <v>4680</v>
      </c>
      <c r="E22" s="16">
        <f t="shared" si="2"/>
        <v>512.21414498946604</v>
      </c>
      <c r="F22" s="3">
        <f t="shared" si="3"/>
        <v>4681.9574190443382</v>
      </c>
      <c r="G22" s="3">
        <f t="shared" si="4"/>
        <v>9363.9148380886763</v>
      </c>
    </row>
    <row r="23" spans="1:7" x14ac:dyDescent="0.2">
      <c r="A23" s="19">
        <v>5</v>
      </c>
      <c r="B23" s="16">
        <f t="shared" si="5"/>
        <v>4096</v>
      </c>
      <c r="C23" s="1">
        <f>B23*$O$2</f>
        <v>32768</v>
      </c>
      <c r="D23" s="3">
        <f>SUM($C$19:C23)</f>
        <v>37448</v>
      </c>
      <c r="E23" s="16">
        <f t="shared" si="2"/>
        <v>4096.2128589272361</v>
      </c>
      <c r="F23" s="3">
        <f t="shared" si="3"/>
        <v>37449.946079371861</v>
      </c>
      <c r="G23" s="3">
        <f t="shared" si="4"/>
        <v>74899.892158743722</v>
      </c>
    </row>
    <row r="24" spans="1:7" x14ac:dyDescent="0.2">
      <c r="A24" s="19">
        <v>6</v>
      </c>
      <c r="B24" s="16">
        <f t="shared" si="5"/>
        <v>32768</v>
      </c>
      <c r="C24" s="1">
        <f>B24*$O$2</f>
        <v>262144</v>
      </c>
      <c r="D24" s="3">
        <f>SUM($C$19:C24)</f>
        <v>299592</v>
      </c>
      <c r="E24" s="16">
        <f t="shared" si="2"/>
        <v>32768.211653267193</v>
      </c>
      <c r="F24" s="3">
        <f t="shared" si="3"/>
        <v>299593.93510820391</v>
      </c>
      <c r="G24" s="3">
        <f t="shared" si="4"/>
        <v>599187.87021640781</v>
      </c>
    </row>
    <row r="25" spans="1:7" x14ac:dyDescent="0.2">
      <c r="A25" s="19">
        <v>7</v>
      </c>
      <c r="B25" s="16">
        <f t="shared" si="5"/>
        <v>262144</v>
      </c>
      <c r="C25" s="1">
        <f>B25*$O$2</f>
        <v>2097152</v>
      </c>
      <c r="D25" s="3">
        <f>SUM($C$19:C25)</f>
        <v>2396744</v>
      </c>
      <c r="E25" s="16">
        <f t="shared" si="2"/>
        <v>262144.21046341822</v>
      </c>
      <c r="F25" s="3">
        <f t="shared" si="3"/>
        <v>2396745.9242360489</v>
      </c>
      <c r="G25" s="3">
        <f t="shared" si="4"/>
        <v>4793491.8484720979</v>
      </c>
    </row>
    <row r="26" spans="1:7" x14ac:dyDescent="0.2">
      <c r="A26" s="19">
        <v>8</v>
      </c>
      <c r="B26" s="16">
        <f t="shared" si="5"/>
        <v>2097152</v>
      </c>
      <c r="C26" s="1">
        <f>B26*$O$2</f>
        <v>16777216</v>
      </c>
      <c r="D26" s="3">
        <f>SUM($C$19:C26)</f>
        <v>19173960</v>
      </c>
      <c r="E26" s="16">
        <f t="shared" si="2"/>
        <v>2097152.2092813677</v>
      </c>
      <c r="F26" s="3">
        <f t="shared" si="3"/>
        <v>19173961.913429532</v>
      </c>
      <c r="G26" s="3">
        <f t="shared" si="4"/>
        <v>38347923.826859064</v>
      </c>
    </row>
    <row r="27" spans="1:7" x14ac:dyDescent="0.2">
      <c r="A27" s="19">
        <v>9</v>
      </c>
      <c r="B27" s="16">
        <f t="shared" si="5"/>
        <v>16777216</v>
      </c>
      <c r="C27" s="1">
        <f>B27*$O$2</f>
        <v>134217728</v>
      </c>
      <c r="D27" s="3">
        <f>SUM($C$19:C27)</f>
        <v>153391688</v>
      </c>
      <c r="E27" s="16">
        <f t="shared" si="2"/>
        <v>16777216.208106089</v>
      </c>
      <c r="F27" s="3">
        <f t="shared" si="3"/>
        <v>153391689.90268421</v>
      </c>
      <c r="G27" s="3">
        <f t="shared" si="4"/>
        <v>306783379.80536842</v>
      </c>
    </row>
    <row r="28" spans="1:7" ht="17" thickBot="1" x14ac:dyDescent="0.25">
      <c r="A28" s="33">
        <v>10</v>
      </c>
      <c r="B28" s="17">
        <f t="shared" si="5"/>
        <v>134217728</v>
      </c>
      <c r="C28" s="28">
        <f>B28*$O$2</f>
        <v>1073741824</v>
      </c>
      <c r="D28" s="4">
        <f>SUM($C$19:C28)</f>
        <v>1227133512</v>
      </c>
      <c r="E28" s="17">
        <f t="shared" si="2"/>
        <v>134217728.20693737</v>
      </c>
      <c r="F28" s="4">
        <f t="shared" si="3"/>
        <v>1227133513.8919988</v>
      </c>
      <c r="G28" s="4">
        <f t="shared" si="4"/>
        <v>2454267027.7839975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8</v>
      </c>
      <c r="D31" s="9">
        <f>SUM($C$31:C31)</f>
        <v>8</v>
      </c>
      <c r="E31" s="3">
        <f t="shared" ref="E31:E40" si="6">B31/R7</f>
        <v>1.2838820689161019</v>
      </c>
      <c r="F31" s="3">
        <f t="shared" ref="F31:F40" si="7">D31/R7</f>
        <v>10.271056551328815</v>
      </c>
      <c r="G31" s="2">
        <f>F31*2</f>
        <v>20.54211310265763</v>
      </c>
    </row>
    <row r="32" spans="1:7" x14ac:dyDescent="0.2">
      <c r="A32" s="19">
        <v>2</v>
      </c>
      <c r="B32" s="16">
        <f>B31*($O$2+1)</f>
        <v>9</v>
      </c>
      <c r="C32" s="1">
        <f>B32*$O$2</f>
        <v>72</v>
      </c>
      <c r="D32" s="3">
        <f>SUM($C$31:C32)</f>
        <v>80</v>
      </c>
      <c r="E32" s="3">
        <f t="shared" si="6"/>
        <v>9.2508008743516577</v>
      </c>
      <c r="F32" s="3">
        <f t="shared" si="7"/>
        <v>82.22934110534807</v>
      </c>
      <c r="G32" s="3">
        <f t="shared" ref="G32:G40" si="8">F32*2</f>
        <v>164.45868221069614</v>
      </c>
    </row>
    <row r="33" spans="1:7" x14ac:dyDescent="0.2">
      <c r="A33" s="19">
        <v>3</v>
      </c>
      <c r="B33" s="16">
        <f>B32*($O$2+1)</f>
        <v>81</v>
      </c>
      <c r="C33" s="1">
        <f>B33*$O$2</f>
        <v>648</v>
      </c>
      <c r="D33" s="3">
        <f>SUM($C$31:C33)</f>
        <v>728</v>
      </c>
      <c r="E33" s="3">
        <f t="shared" si="6"/>
        <v>81.273420703115676</v>
      </c>
      <c r="F33" s="3">
        <f t="shared" si="7"/>
        <v>730.45741076380511</v>
      </c>
      <c r="G33" s="3">
        <f t="shared" si="8"/>
        <v>1460.9148215276102</v>
      </c>
    </row>
    <row r="34" spans="1:7" x14ac:dyDescent="0.2">
      <c r="A34" s="19">
        <v>4</v>
      </c>
      <c r="B34" s="16">
        <f>B33*($O$2+1)</f>
        <v>729</v>
      </c>
      <c r="C34" s="1">
        <f>B34*$O$2</f>
        <v>5832</v>
      </c>
      <c r="D34" s="3">
        <f>SUM($C$31:C34)</f>
        <v>6560</v>
      </c>
      <c r="E34" s="3">
        <f t="shared" si="6"/>
        <v>729.30490565882951</v>
      </c>
      <c r="F34" s="3">
        <f t="shared" si="7"/>
        <v>6562.7437326775334</v>
      </c>
      <c r="G34" s="3">
        <f t="shared" si="8"/>
        <v>13125.487465355067</v>
      </c>
    </row>
    <row r="35" spans="1:7" x14ac:dyDescent="0.2">
      <c r="A35" s="19">
        <v>5</v>
      </c>
      <c r="B35" s="16">
        <f>B34*($O$2+1)</f>
        <v>6561</v>
      </c>
      <c r="C35" s="1">
        <f>B35*$O$2</f>
        <v>52488</v>
      </c>
      <c r="D35" s="3">
        <f>SUM($C$31:C35)</f>
        <v>59048</v>
      </c>
      <c r="E35" s="3">
        <f t="shared" si="6"/>
        <v>6561.3409588431632</v>
      </c>
      <c r="F35" s="3">
        <f t="shared" si="7"/>
        <v>59051.068577620958</v>
      </c>
      <c r="G35" s="3">
        <f t="shared" si="8"/>
        <v>118102.13715524192</v>
      </c>
    </row>
    <row r="36" spans="1:7" x14ac:dyDescent="0.2">
      <c r="A36" s="19">
        <v>6</v>
      </c>
      <c r="B36" s="16">
        <f>B35*($O$2+1)</f>
        <v>59049</v>
      </c>
      <c r="C36" s="1">
        <f>B36*$O$2</f>
        <v>472392</v>
      </c>
      <c r="D36" s="3">
        <f>SUM($C$31:C36)</f>
        <v>531440</v>
      </c>
      <c r="E36" s="3">
        <f t="shared" si="6"/>
        <v>59049.381406060013</v>
      </c>
      <c r="F36" s="3">
        <f t="shared" si="7"/>
        <v>531443.43264808098</v>
      </c>
      <c r="G36" s="3">
        <f t="shared" si="8"/>
        <v>1062886.865296162</v>
      </c>
    </row>
    <row r="37" spans="1:7" x14ac:dyDescent="0.2">
      <c r="A37" s="19">
        <v>7</v>
      </c>
      <c r="B37" s="16">
        <f>B36*($O$2+1)</f>
        <v>531441</v>
      </c>
      <c r="C37" s="1">
        <f>B37*$O$2</f>
        <v>4251528</v>
      </c>
      <c r="D37" s="3">
        <f>SUM($C$31:C37)</f>
        <v>4782968</v>
      </c>
      <c r="E37" s="3">
        <f t="shared" si="6"/>
        <v>531441.42666965269</v>
      </c>
      <c r="F37" s="3">
        <f t="shared" si="7"/>
        <v>4782971.8400260713</v>
      </c>
      <c r="G37" s="3">
        <f t="shared" si="8"/>
        <v>9565943.6800521426</v>
      </c>
    </row>
    <row r="38" spans="1:7" x14ac:dyDescent="0.2">
      <c r="A38" s="19">
        <v>8</v>
      </c>
      <c r="B38" s="16">
        <f>B37*($O$2+1)</f>
        <v>4782969</v>
      </c>
      <c r="C38" s="1">
        <f>B38*$O$2</f>
        <v>38263752</v>
      </c>
      <c r="D38" s="3">
        <f>SUM($C$31:C38)</f>
        <v>43046720</v>
      </c>
      <c r="E38" s="3">
        <f t="shared" si="6"/>
        <v>4782969.4773074593</v>
      </c>
      <c r="F38" s="3">
        <f t="shared" si="7"/>
        <v>43046724.295767039</v>
      </c>
      <c r="G38" s="3">
        <f t="shared" si="8"/>
        <v>86093448.591534078</v>
      </c>
    </row>
    <row r="39" spans="1:7" x14ac:dyDescent="0.2">
      <c r="A39" s="19">
        <v>9</v>
      </c>
      <c r="B39" s="16">
        <f>B38*($O$2+1)</f>
        <v>43046721</v>
      </c>
      <c r="C39" s="1">
        <f>B39*$O$2</f>
        <v>344373768</v>
      </c>
      <c r="D39" s="3">
        <f>SUM($C$31:C39)</f>
        <v>387420488</v>
      </c>
      <c r="E39" s="3">
        <f t="shared" si="6"/>
        <v>43046721.53395538</v>
      </c>
      <c r="F39" s="3">
        <f t="shared" si="7"/>
        <v>387420492.80559838</v>
      </c>
      <c r="G39" s="3">
        <f t="shared" si="8"/>
        <v>774840985.61119676</v>
      </c>
    </row>
    <row r="40" spans="1:7" ht="17" thickBot="1" x14ac:dyDescent="0.25">
      <c r="A40" s="33">
        <v>10</v>
      </c>
      <c r="B40" s="17">
        <f>B39*($O$2+1)</f>
        <v>387420489</v>
      </c>
      <c r="C40" s="28">
        <f>B40*$O$2</f>
        <v>3099363912</v>
      </c>
      <c r="D40" s="4">
        <f>SUM($C$31:C40)</f>
        <v>3486784400</v>
      </c>
      <c r="E40" s="3">
        <f t="shared" si="6"/>
        <v>387420489.59732628</v>
      </c>
      <c r="F40" s="3">
        <f t="shared" si="7"/>
        <v>3486784405.3759365</v>
      </c>
      <c r="G40" s="4">
        <f t="shared" si="8"/>
        <v>6973568810.751873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8</v>
      </c>
      <c r="D43" s="9">
        <f>SUM(C43:C43)</f>
        <v>8</v>
      </c>
      <c r="E43" s="26">
        <f t="shared" ref="E43:E52" si="9">B43/R7</f>
        <v>1.2838820689161019</v>
      </c>
      <c r="F43" s="9">
        <f t="shared" ref="F43:F52" si="10">D43/R7</f>
        <v>10.271056551328815</v>
      </c>
      <c r="G43" s="2">
        <f>F43*2</f>
        <v>20.54211310265763</v>
      </c>
    </row>
    <row r="44" spans="1:7" x14ac:dyDescent="0.2">
      <c r="A44" s="19">
        <v>2</v>
      </c>
      <c r="B44" s="16">
        <f>B43*$O$2*2</f>
        <v>16</v>
      </c>
      <c r="C44" s="1">
        <f>B44*$O$2</f>
        <v>128</v>
      </c>
      <c r="D44" s="3">
        <f>SUM($C$43:C44)</f>
        <v>136</v>
      </c>
      <c r="E44" s="16">
        <f t="shared" si="9"/>
        <v>16.445868221069613</v>
      </c>
      <c r="F44" s="3">
        <f t="shared" si="10"/>
        <v>139.78987987909173</v>
      </c>
      <c r="G44" s="3">
        <f t="shared" ref="G44:G52" si="11">F44*2</f>
        <v>279.57975975818346</v>
      </c>
    </row>
    <row r="45" spans="1:7" x14ac:dyDescent="0.2">
      <c r="A45" s="19">
        <v>3</v>
      </c>
      <c r="B45" s="16">
        <f>B44*$O$2*2</f>
        <v>256</v>
      </c>
      <c r="C45" s="1">
        <f>B45*$O$2</f>
        <v>2048</v>
      </c>
      <c r="D45" s="3">
        <f>SUM($C$43:C45)</f>
        <v>2184</v>
      </c>
      <c r="E45" s="16">
        <f t="shared" si="9"/>
        <v>256.86414444441499</v>
      </c>
      <c r="F45" s="3">
        <f t="shared" si="10"/>
        <v>2191.3722322914155</v>
      </c>
      <c r="G45" s="3">
        <f t="shared" si="11"/>
        <v>4382.7444645828309</v>
      </c>
    </row>
    <row r="46" spans="1:7" x14ac:dyDescent="0.2">
      <c r="A46" s="19">
        <v>4</v>
      </c>
      <c r="B46" s="16">
        <f>B45*$O$2*2</f>
        <v>4096</v>
      </c>
      <c r="C46" s="1">
        <f>B46*$O$2</f>
        <v>32768</v>
      </c>
      <c r="D46" s="3">
        <f>SUM($C$43:C46)</f>
        <v>34952</v>
      </c>
      <c r="E46" s="16">
        <f t="shared" si="9"/>
        <v>4097.7131599157283</v>
      </c>
      <c r="F46" s="3">
        <f t="shared" si="10"/>
        <v>34966.618741546517</v>
      </c>
      <c r="G46" s="3">
        <f t="shared" si="11"/>
        <v>69933.237483093035</v>
      </c>
    </row>
    <row r="47" spans="1:7" x14ac:dyDescent="0.2">
      <c r="A47" s="19">
        <v>5</v>
      </c>
      <c r="B47" s="16">
        <f>B46*$O$2*2</f>
        <v>65536</v>
      </c>
      <c r="C47" s="1">
        <f>B47*$O$2</f>
        <v>524288</v>
      </c>
      <c r="D47" s="3">
        <f>SUM($C$43:C47)</f>
        <v>559240</v>
      </c>
      <c r="E47" s="16">
        <f t="shared" si="9"/>
        <v>65539.405742835777</v>
      </c>
      <c r="F47" s="3">
        <f t="shared" si="10"/>
        <v>559269.06231114932</v>
      </c>
      <c r="G47" s="3">
        <f t="shared" si="11"/>
        <v>1118538.1246222986</v>
      </c>
    </row>
    <row r="48" spans="1:7" x14ac:dyDescent="0.2">
      <c r="A48" s="19">
        <v>6</v>
      </c>
      <c r="B48" s="16">
        <f>B47*$O$2*2</f>
        <v>1048576</v>
      </c>
      <c r="C48" s="1">
        <f>B48*$O$2</f>
        <v>8388608</v>
      </c>
      <c r="D48" s="3">
        <f>SUM($C$43:C48)</f>
        <v>8947848</v>
      </c>
      <c r="E48" s="16">
        <f t="shared" si="9"/>
        <v>1048582.7729045502</v>
      </c>
      <c r="F48" s="3">
        <f t="shared" si="10"/>
        <v>8947905.7954487167</v>
      </c>
      <c r="G48" s="3">
        <f t="shared" si="11"/>
        <v>17895811.590897433</v>
      </c>
    </row>
    <row r="49" spans="1:7" x14ac:dyDescent="0.2">
      <c r="A49" s="19">
        <v>7</v>
      </c>
      <c r="B49" s="16">
        <f>B48*$O$2*2</f>
        <v>16777216</v>
      </c>
      <c r="C49" s="1">
        <f>B49*$O$2</f>
        <v>134217728</v>
      </c>
      <c r="D49" s="3">
        <f>SUM($C$43:C49)</f>
        <v>143165576</v>
      </c>
      <c r="E49" s="16">
        <f t="shared" si="9"/>
        <v>16777229.469658766</v>
      </c>
      <c r="F49" s="3">
        <f t="shared" si="10"/>
        <v>143165690.94108769</v>
      </c>
      <c r="G49" s="3">
        <f t="shared" si="11"/>
        <v>286331381.88217539</v>
      </c>
    </row>
    <row r="50" spans="1:7" x14ac:dyDescent="0.2">
      <c r="A50" s="19">
        <v>8</v>
      </c>
      <c r="B50" s="16">
        <f>B49*$O$2*2</f>
        <v>268435456</v>
      </c>
      <c r="C50" s="1">
        <f>B50*$O$2</f>
        <v>2147483648</v>
      </c>
      <c r="D50" s="3">
        <f>SUM($C$43:C50)</f>
        <v>2290649224</v>
      </c>
      <c r="E50" s="16">
        <f t="shared" si="9"/>
        <v>268435482.78801507</v>
      </c>
      <c r="F50" s="3">
        <f t="shared" si="10"/>
        <v>2290649452.5910616</v>
      </c>
      <c r="G50" s="3">
        <f t="shared" si="11"/>
        <v>4581298905.1821232</v>
      </c>
    </row>
    <row r="51" spans="1:7" x14ac:dyDescent="0.2">
      <c r="A51" s="19">
        <v>9</v>
      </c>
      <c r="B51" s="16">
        <f>B50*$O$2*2</f>
        <v>4294967296</v>
      </c>
      <c r="C51" s="1">
        <f>B51*$O$2</f>
        <v>34359738368</v>
      </c>
      <c r="D51" s="3">
        <f>SUM($C$43:C51)</f>
        <v>36650387592</v>
      </c>
      <c r="E51" s="16">
        <f t="shared" si="9"/>
        <v>4294967349.2751589</v>
      </c>
      <c r="F51" s="3">
        <f t="shared" si="10"/>
        <v>36650388046.614685</v>
      </c>
      <c r="G51" s="3">
        <f t="shared" si="11"/>
        <v>73300776093.22937</v>
      </c>
    </row>
    <row r="52" spans="1:7" ht="17" thickBot="1" x14ac:dyDescent="0.25">
      <c r="A52" s="33">
        <v>10</v>
      </c>
      <c r="B52" s="17">
        <f>B51*$O$2*2</f>
        <v>68719476736</v>
      </c>
      <c r="C52" s="28">
        <f>B52*$O$2</f>
        <v>549755813888</v>
      </c>
      <c r="D52" s="4">
        <f>SUM($C$43:C52)</f>
        <v>586406201480</v>
      </c>
      <c r="E52" s="17">
        <f t="shared" si="9"/>
        <v>68719476841.951935</v>
      </c>
      <c r="F52" s="4">
        <f t="shared" si="10"/>
        <v>586406202384.12317</v>
      </c>
      <c r="G52" s="4">
        <f t="shared" si="11"/>
        <v>1172812404768.2463</v>
      </c>
    </row>
  </sheetData>
  <conditionalFormatting sqref="R7:R16">
    <cfRule type="cellIs" dxfId="791" priority="49" operator="lessThanOrEqual">
      <formula>0</formula>
    </cfRule>
    <cfRule type="cellIs" dxfId="790" priority="50" operator="greaterThan">
      <formula>0</formula>
    </cfRule>
  </conditionalFormatting>
  <conditionalFormatting sqref="F31:F40">
    <cfRule type="cellIs" dxfId="789" priority="41" stopIfTrue="1" operator="lessThan">
      <formula>0</formula>
    </cfRule>
    <cfRule type="cellIs" dxfId="788" priority="42" operator="equal">
      <formula>MIN($F$31:$F$40)</formula>
    </cfRule>
  </conditionalFormatting>
  <conditionalFormatting sqref="E31:E40">
    <cfRule type="cellIs" dxfId="787" priority="39" stopIfTrue="1" operator="lessThan">
      <formula>0</formula>
    </cfRule>
    <cfRule type="cellIs" dxfId="786" priority="40" operator="equal">
      <formula>MIN($E$31:$E$40)</formula>
    </cfRule>
  </conditionalFormatting>
  <conditionalFormatting sqref="F19:F28">
    <cfRule type="cellIs" dxfId="785" priority="37" stopIfTrue="1" operator="lessThan">
      <formula>0</formula>
    </cfRule>
    <cfRule type="cellIs" dxfId="784" priority="38" operator="equal">
      <formula>MIN($F$19:$F$28)</formula>
    </cfRule>
  </conditionalFormatting>
  <conditionalFormatting sqref="E19:E28">
    <cfRule type="cellIs" dxfId="783" priority="35" stopIfTrue="1" operator="lessThan">
      <formula>0</formula>
    </cfRule>
    <cfRule type="cellIs" dxfId="782" priority="36" operator="equal">
      <formula>MIN($E$19:$E$28)</formula>
    </cfRule>
  </conditionalFormatting>
  <conditionalFormatting sqref="F43:F52">
    <cfRule type="cellIs" dxfId="781" priority="33" stopIfTrue="1" operator="lessThan">
      <formula>0</formula>
    </cfRule>
    <cfRule type="cellIs" dxfId="780" priority="34" operator="equal">
      <formula>MIN($F$43:$F$52)</formula>
    </cfRule>
  </conditionalFormatting>
  <conditionalFormatting sqref="E43:E52">
    <cfRule type="cellIs" dxfId="779" priority="31" stopIfTrue="1" operator="lessThan">
      <formula>0</formula>
    </cfRule>
    <cfRule type="cellIs" dxfId="778" priority="32" operator="equal">
      <formula>MIN($E$43:$E$52)</formula>
    </cfRule>
  </conditionalFormatting>
  <conditionalFormatting sqref="G19:G28">
    <cfRule type="cellIs" dxfId="777" priority="11" stopIfTrue="1" operator="lessThanOrEqual">
      <formula>0</formula>
    </cfRule>
    <cfRule type="cellIs" dxfId="776" priority="12" operator="equal">
      <formula>MIN($G$19:$G$28)</formula>
    </cfRule>
  </conditionalFormatting>
  <conditionalFormatting sqref="G31:G40">
    <cfRule type="cellIs" dxfId="775" priority="9" stopIfTrue="1" operator="lessThanOrEqual">
      <formula>0</formula>
    </cfRule>
    <cfRule type="cellIs" dxfId="774" priority="10" operator="equal">
      <formula>MIN($G$19:$G$28)</formula>
    </cfRule>
  </conditionalFormatting>
  <conditionalFormatting sqref="G43:G52">
    <cfRule type="cellIs" dxfId="773" priority="7" stopIfTrue="1" operator="lessThanOrEqual">
      <formula>0</formula>
    </cfRule>
    <cfRule type="cellIs" dxfId="772" priority="8" operator="equal">
      <formula>MIN($G$19:$G$28)</formula>
    </cfRule>
  </conditionalFormatting>
  <conditionalFormatting sqref="S7:T16">
    <cfRule type="cellIs" dxfId="771" priority="3" operator="lessThanOrEqual">
      <formula>0</formula>
    </cfRule>
    <cfRule type="cellIs" dxfId="770" priority="4" operator="greaterThan">
      <formula>0</formula>
    </cfRule>
  </conditionalFormatting>
  <conditionalFormatting sqref="U7:U16">
    <cfRule type="cellIs" dxfId="769" priority="1" operator="lessThanOrEqual">
      <formula>0</formula>
    </cfRule>
    <cfRule type="cellIs" dxfId="76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3" max="13" width="9.1640625" bestFit="1" customWidth="1"/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'B Analysis'!B16</f>
        <v>0.90056179979923368</v>
      </c>
      <c r="D2" s="34" t="s">
        <v>13</v>
      </c>
      <c r="E2" s="40">
        <f>'B Analysis'!L16</f>
        <v>9.9438200200766685E-2</v>
      </c>
      <c r="F2" s="34" t="s">
        <v>17</v>
      </c>
      <c r="G2" s="40">
        <f>'B Analysis'!V16</f>
        <v>0.75041684262922848</v>
      </c>
      <c r="H2" t="s">
        <v>20</v>
      </c>
      <c r="I2" s="48">
        <f>'B Analysis'!W16</f>
        <v>-9</v>
      </c>
      <c r="J2" t="s">
        <v>6</v>
      </c>
      <c r="K2" s="48">
        <f>C2*G2-E2*I2</f>
        <v>1.5707405442047364</v>
      </c>
      <c r="L2" t="s">
        <v>5</v>
      </c>
      <c r="M2" s="48">
        <v>1</v>
      </c>
      <c r="N2" t="s">
        <v>47</v>
      </c>
      <c r="O2" s="48">
        <v>9</v>
      </c>
    </row>
    <row r="4" spans="1:23" x14ac:dyDescent="0.2">
      <c r="A4" t="s">
        <v>10</v>
      </c>
      <c r="B4">
        <f>$C$2</f>
        <v>0.90056179979923368</v>
      </c>
      <c r="C4" t="s">
        <v>11</v>
      </c>
      <c r="D4">
        <f>$E$2</f>
        <v>9.9438200200766685E-2</v>
      </c>
      <c r="E4" t="s">
        <v>5</v>
      </c>
      <c r="F4">
        <f>$G$2</f>
        <v>0.75041684262922848</v>
      </c>
      <c r="G4" t="s">
        <v>72</v>
      </c>
      <c r="H4">
        <f>$I$2</f>
        <v>-9</v>
      </c>
      <c r="I4" t="s">
        <v>6</v>
      </c>
      <c r="J4">
        <f>$K$2</f>
        <v>1.5707405442047364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0.90056179979923368</v>
      </c>
      <c r="C7" s="18">
        <v>1</v>
      </c>
      <c r="D7" s="37">
        <f>C7*D4</f>
        <v>9.9438200200766685E-2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0.80112359959846702</v>
      </c>
      <c r="S7" s="26">
        <f>SUM(C7)*$B$4*$F$4</f>
        <v>0.67579674239783627</v>
      </c>
      <c r="T7" s="9">
        <f>SUM(C7)*$D$4*$H$4</f>
        <v>-0.89494380180690014</v>
      </c>
      <c r="U7" s="91">
        <f>S7+T7</f>
        <v>-0.21914705940906387</v>
      </c>
      <c r="V7" s="68">
        <f>(U7-W7*D7)/B7</f>
        <v>-0.13292686768968484</v>
      </c>
      <c r="W7" s="18">
        <f>-COUNT(D7:M7)</f>
        <v>-1</v>
      </c>
    </row>
    <row r="8" spans="1:23" x14ac:dyDescent="0.2">
      <c r="A8" s="20">
        <v>2</v>
      </c>
      <c r="B8" s="19">
        <f>C8*B4</f>
        <v>0.98913948232740334</v>
      </c>
      <c r="C8" s="19">
        <f>1/(1-B4*D4)</f>
        <v>1.0983582498701552</v>
      </c>
      <c r="D8" s="32">
        <f>C8*D4</f>
        <v>0.10921876754275221</v>
      </c>
      <c r="E8" s="1">
        <f>D8*D4</f>
        <v>1.0860517672597193E-2</v>
      </c>
      <c r="F8" s="1"/>
      <c r="G8" s="1"/>
      <c r="H8" s="1"/>
      <c r="I8" s="1"/>
      <c r="J8" s="1"/>
      <c r="K8" s="1"/>
      <c r="L8" s="1"/>
      <c r="M8" s="3"/>
      <c r="N8">
        <f>B8+E8</f>
        <v>1.0000000000000004</v>
      </c>
      <c r="R8" s="16">
        <f>B8-E8</f>
        <v>0.97827896465480613</v>
      </c>
      <c r="S8" s="16">
        <f>SUM(C8:D8)*$B$4*$F$4</f>
        <v>0.81607661456213809</v>
      </c>
      <c r="T8" s="3">
        <f>SUM(C8:D8)*$D$4*$H$4</f>
        <v>-1.0807135669381447</v>
      </c>
      <c r="U8" s="92">
        <f>S8+T8+U7</f>
        <v>-0.48378401178507047</v>
      </c>
      <c r="V8" s="68">
        <f>(U8-W8*E8)/B8</f>
        <v>-0.46713631868446043</v>
      </c>
      <c r="W8" s="19">
        <f>-COUNT(D8:M8)</f>
        <v>-2</v>
      </c>
    </row>
    <row r="9" spans="1:23" x14ac:dyDescent="0.2">
      <c r="A9" s="20">
        <v>3</v>
      </c>
      <c r="B9" s="19">
        <f>C9*B4</f>
        <v>0.99880224010206298</v>
      </c>
      <c r="C9" s="19">
        <f>1/(1-D4*B4/(1-D4*B4))</f>
        <v>1.1090879496828874</v>
      </c>
      <c r="D9" s="32">
        <f>C9*D4*C8</f>
        <v>0.12113321896088293</v>
      </c>
      <c r="E9" s="1">
        <f>D9*(D4)</f>
        <v>1.2045269277995584E-2</v>
      </c>
      <c r="F9" s="1">
        <f>E9*D4</f>
        <v>1.1977598979374692E-3</v>
      </c>
      <c r="G9" s="1"/>
      <c r="H9" s="1"/>
      <c r="I9" s="1"/>
      <c r="J9" s="1"/>
      <c r="K9" s="1"/>
      <c r="L9" s="1"/>
      <c r="M9" s="3"/>
      <c r="N9">
        <f>B9+F9</f>
        <v>1.0000000000000004</v>
      </c>
      <c r="R9" s="16">
        <f>B9-F9</f>
        <v>0.99760448020412551</v>
      </c>
      <c r="S9" s="16">
        <f>SUM(C9:E9)*$B$4*$F$4</f>
        <v>0.83951961193769331</v>
      </c>
      <c r="T9" s="3">
        <f>SUM(C9:E9)*$D$4*$H$4</f>
        <v>-1.1117586488108206</v>
      </c>
      <c r="U9" s="92">
        <f t="shared" ref="U9:U15" si="0">S9+T9+U8</f>
        <v>-0.7560230486581978</v>
      </c>
      <c r="V9" s="68">
        <f>(U9-W9*F9)/B9</f>
        <v>-0.75333207991954254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0.99986776327982385</v>
      </c>
      <c r="C10" s="19">
        <f>1/(1-D4*B4/(1-D4*B4/(1-D4*B4)))</f>
        <v>1.1102711257603075</v>
      </c>
      <c r="D10" s="32">
        <f>C10*D4*C9</f>
        <v>0.12244703893157668</v>
      </c>
      <c r="E10" s="1">
        <f>D10*D4*C8</f>
        <v>1.3373514681366204E-2</v>
      </c>
      <c r="F10" s="1">
        <f>E10*D4</f>
        <v>1.3298382302735852E-3</v>
      </c>
      <c r="G10" s="1">
        <f>F10*D4</f>
        <v>1.3223672017657803E-4</v>
      </c>
      <c r="H10" s="1"/>
      <c r="I10" s="1"/>
      <c r="J10" s="1"/>
      <c r="K10" s="1"/>
      <c r="L10" s="1"/>
      <c r="M10" s="3"/>
      <c r="N10">
        <f>B10+G10</f>
        <v>1.0000000000000004</v>
      </c>
      <c r="R10" s="16">
        <f>B10-G10</f>
        <v>0.99973552655964726</v>
      </c>
      <c r="S10" s="16">
        <f>SUM(C10:F10)*$B$4*$F$4</f>
        <v>0.84300339799342672</v>
      </c>
      <c r="T10" s="3">
        <f>SUM(C10:F10)*$D$4*$H$4</f>
        <v>-1.1163721554198307</v>
      </c>
      <c r="U10" s="92">
        <f t="shared" si="0"/>
        <v>-1.0293918060846017</v>
      </c>
      <c r="V10" s="68">
        <f>(U10-W10*G10)/B10</f>
        <v>-1.0289989306475489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0.99998539890381544</v>
      </c>
      <c r="C11" s="19">
        <f>1/(1-D4*B4/(1-D4*B4/(1-D4*B4/(1-D4*B4))))</f>
        <v>1.1104017504703694</v>
      </c>
      <c r="D11" s="32">
        <f>C11*D4*C10</f>
        <v>0.12259208695614421</v>
      </c>
      <c r="E11" s="1">
        <f>D11*D4*C9</f>
        <v>1.3520155298952541E-2</v>
      </c>
      <c r="F11" s="1">
        <f>E11*D4*C8</f>
        <v>1.476654698738207E-3</v>
      </c>
      <c r="G11" s="1">
        <f>F11*D4</f>
        <v>1.4683588556053265E-4</v>
      </c>
      <c r="H11" s="1">
        <f>G11*D4</f>
        <v>1.4601096185025112E-5</v>
      </c>
      <c r="I11" s="1"/>
      <c r="J11" s="1"/>
      <c r="K11" s="1"/>
      <c r="L11" s="1"/>
      <c r="M11" s="3"/>
      <c r="N11">
        <f>B11+H11</f>
        <v>1.0000000000000004</v>
      </c>
      <c r="R11" s="16">
        <f>B11-H11</f>
        <v>0.99997079780763043</v>
      </c>
      <c r="S11" s="16">
        <f>SUM(C11:G11)*$B$4*$F$4</f>
        <v>0.84348724528537278</v>
      </c>
      <c r="T11" s="3">
        <f>SUM(C11:G11)*$D$4*$H$4</f>
        <v>-1.1170129044909372</v>
      </c>
      <c r="U11" s="92">
        <f t="shared" si="0"/>
        <v>-1.3029174652901661</v>
      </c>
      <c r="V11" s="68">
        <f>(U11-W11*H11)/B11</f>
        <v>-1.3028634830442722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0.99999838777928984</v>
      </c>
      <c r="C12" s="19">
        <f>1/(1-D4*B4/(1-D4*B4/(1-D4*B4/(1-D4*B4/(1-D4*B4)))))</f>
        <v>1.1104161735510256</v>
      </c>
      <c r="D12" s="32">
        <f>C12*D4*C11</f>
        <v>0.12260810260399808</v>
      </c>
      <c r="E12" s="1">
        <f>D12*D4*C10</f>
        <v>1.3536346794833584E-2</v>
      </c>
      <c r="F12" s="1">
        <f>E12*D4*C9</f>
        <v>1.4928656114003452E-3</v>
      </c>
      <c r="G12" s="1">
        <f>F12*D4*C8</f>
        <v>1.6304894218410295E-4</v>
      </c>
      <c r="H12" s="1">
        <f>G12*D4</f>
        <v>1.6213293355426063E-5</v>
      </c>
      <c r="I12" s="1">
        <f>H12*D4</f>
        <v>1.6122207105906172E-6</v>
      </c>
      <c r="J12" s="1"/>
      <c r="K12" s="1"/>
      <c r="L12" s="1"/>
      <c r="M12" s="3"/>
      <c r="N12">
        <f>B12+I12</f>
        <v>1.0000000000000004</v>
      </c>
      <c r="R12" s="16">
        <f>B12-I12</f>
        <v>0.99999677555857924</v>
      </c>
      <c r="S12" s="16">
        <f>SUM(C12:H12)*$B$4*$F$4</f>
        <v>0.84355162674276563</v>
      </c>
      <c r="T12" s="3">
        <f>SUM(C12:H12)*$D$4*$H$4</f>
        <v>-1.1170981635379704</v>
      </c>
      <c r="U12" s="92">
        <f t="shared" si="0"/>
        <v>-1.5764640020853709</v>
      </c>
      <c r="V12" s="68">
        <f>(U12-W12*I12)/B12</f>
        <v>-1.5764568703575224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0.99999982198190418</v>
      </c>
      <c r="C13" s="19">
        <f>1/(1-D4*B4/(1-D4*B4/(1-D4*B4/(1-D4*B4/(1-D4*B4/(1-D4*B4))))))</f>
        <v>1.1104177661153722</v>
      </c>
      <c r="D13" s="32">
        <f>C13*D4*C12</f>
        <v>0.12260987101605701</v>
      </c>
      <c r="E13" s="1">
        <f>D13*D4*C11</f>
        <v>1.3538134623638834E-2</v>
      </c>
      <c r="F13" s="1">
        <f>E13*D4*C10</f>
        <v>1.4946555841631899E-3</v>
      </c>
      <c r="G13" s="1">
        <f>F13*D4*C9</f>
        <v>1.6483915167837959E-4</v>
      </c>
      <c r="H13" s="1">
        <f>G13*D4*C8</f>
        <v>1.8003528989105412E-5</v>
      </c>
      <c r="I13" s="1">
        <f>H13*D4</f>
        <v>1.7902385199389706E-6</v>
      </c>
      <c r="J13" s="1">
        <f>I13*D4</f>
        <v>1.7801809635281562E-7</v>
      </c>
      <c r="K13" s="1"/>
      <c r="L13" s="1"/>
      <c r="M13" s="3"/>
      <c r="N13">
        <f>B13+J13</f>
        <v>1.0000000000000004</v>
      </c>
      <c r="R13" s="16">
        <f>B13-J13</f>
        <v>0.9999996439638078</v>
      </c>
      <c r="S13" s="16">
        <f>SUM(C13:I13)*$B$4*$F$4</f>
        <v>0.84355994543683022</v>
      </c>
      <c r="T13" s="3">
        <f>SUM(C13:I13)*$D$4*$H$4</f>
        <v>-1.1171091798143524</v>
      </c>
      <c r="U13" s="92">
        <f t="shared" si="0"/>
        <v>-1.850013236462893</v>
      </c>
      <c r="V13" s="68">
        <f>(U13-W13*J13)/B13</f>
        <v>-1.8500123196718887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0.99999998034360515</v>
      </c>
      <c r="C14" s="19">
        <f>1/(1-D4*B4/(1-D4*B4/(1-D4*B4/(1-D4*B4/(1-D4*B4/(1-D4*B4/(1-D4*B4)))))))</f>
        <v>1.1104179419630498</v>
      </c>
      <c r="D14" s="32">
        <f>C14*D4*C13</f>
        <v>0.12261006628047709</v>
      </c>
      <c r="E14" s="1">
        <f>D14*D4*C12</f>
        <v>1.3538332032016093E-2</v>
      </c>
      <c r="F14" s="1">
        <f>E14*D4*C11</f>
        <v>1.4948532292718333E-3</v>
      </c>
      <c r="G14" s="1">
        <f>F14*D4*C10</f>
        <v>1.6503682292642036E-4</v>
      </c>
      <c r="H14" s="1">
        <f>G14*D4*C9</f>
        <v>1.8201203123405205E-5</v>
      </c>
      <c r="I14" s="1">
        <f>H14*D4*C8</f>
        <v>1.9879129729336087E-6</v>
      </c>
      <c r="J14" s="1">
        <f>I14*D4</f>
        <v>1.9767448818427347E-7</v>
      </c>
      <c r="K14" s="1">
        <f>J14*D4</f>
        <v>1.9656395330651875E-8</v>
      </c>
      <c r="L14" s="1"/>
      <c r="M14" s="3"/>
      <c r="N14">
        <f>B14+K14</f>
        <v>1.0000000000000004</v>
      </c>
      <c r="R14" s="16">
        <f>B14-K14</f>
        <v>0.99999996068720987</v>
      </c>
      <c r="S14" s="16">
        <f>SUM(C14:J14)*$B$4*$F$4</f>
        <v>0.84356099755768366</v>
      </c>
      <c r="T14" s="3">
        <f>SUM(C14:J14)*$D$4*$H$4</f>
        <v>-1.1171105731164763</v>
      </c>
      <c r="U14" s="92">
        <f t="shared" si="0"/>
        <v>-2.1235628120216856</v>
      </c>
      <c r="V14" s="68">
        <f>(U14-W14*K14)/B14</f>
        <v>-2.1235626965121095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0.99999999782958138</v>
      </c>
      <c r="C15" s="19">
        <f>1/(1-D4*B4/(1-D4*B4/(1-D4*B4/(1-D4*B4/(1-D4*B4/(1-D4*B4/(1-D4*B4/(1-D4*B4))))))))</f>
        <v>1.110417961379792</v>
      </c>
      <c r="D15" s="32">
        <f>C15*D4*C14</f>
        <v>0.1226100878411763</v>
      </c>
      <c r="E15" s="1">
        <f>D15*D4*C13</f>
        <v>1.3538353829446671E-2</v>
      </c>
      <c r="F15" s="1">
        <f>E15*D4*C12</f>
        <v>1.4948750528418066E-3</v>
      </c>
      <c r="G15" s="1">
        <f>F15*D4*C11</f>
        <v>1.6505864938265246E-4</v>
      </c>
      <c r="H15" s="1">
        <f>G15*D4*C10</f>
        <v>1.8223029898332106E-5</v>
      </c>
      <c r="I15" s="1">
        <f>H15*D4*C9</f>
        <v>2.0097397830501418E-6</v>
      </c>
      <c r="J15" s="1">
        <f>I15*D4*C8</f>
        <v>2.1950130218637471E-7</v>
      </c>
      <c r="K15" s="1">
        <f>J15*D4</f>
        <v>2.1826814431137713E-8</v>
      </c>
      <c r="L15" s="1">
        <f>K15*D4</f>
        <v>2.1704191431484553E-9</v>
      </c>
      <c r="M15" s="3"/>
      <c r="N15">
        <f>B15+L15</f>
        <v>1.0000000000000004</v>
      </c>
      <c r="R15" s="16">
        <f>B15-L15</f>
        <v>0.9999999956591622</v>
      </c>
      <c r="S15" s="16">
        <f>SUM(C15:K15)*$B$4*$F$4</f>
        <v>0.84356112848121367</v>
      </c>
      <c r="T15" s="3">
        <f>SUM(C15:K15)*$D$4*$H$4</f>
        <v>-1.117110746495829</v>
      </c>
      <c r="U15" s="92">
        <f t="shared" si="0"/>
        <v>-2.3971124300363007</v>
      </c>
      <c r="V15" s="68">
        <f>(U15-W15*L15)/B15</f>
        <v>-2.3971124157052657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0.99999999976034726</v>
      </c>
      <c r="C16" s="33">
        <f>1/(1-D4*B4/(1-D4*B4/(1-D4*B4/(1-D4*B4/(1-D4*B4/(1-D4*B4/(1-D4*B4/(1-D4*B4/(1-D4*B4)))))))))</f>
        <v>1.110417963523749</v>
      </c>
      <c r="D16" s="38">
        <f>C16*D4*C15</f>
        <v>0.12261009022186481</v>
      </c>
      <c r="E16" s="28">
        <f>D16*D4*C14</f>
        <v>1.3538356236274564E-2</v>
      </c>
      <c r="F16" s="28">
        <f>E16*D4*C13</f>
        <v>1.4948774625559596E-3</v>
      </c>
      <c r="G16" s="28">
        <f>F16*D4*C12</f>
        <v>1.650610594155005E-4</v>
      </c>
      <c r="H16" s="28">
        <f>G16*D4*C11</f>
        <v>1.8225439966369823E-5</v>
      </c>
      <c r="I16" s="28">
        <f>H16*D4*C10</f>
        <v>2.0121498549734289E-6</v>
      </c>
      <c r="J16" s="28">
        <f>I16*D4*C9</f>
        <v>2.219113745386983E-7</v>
      </c>
      <c r="K16" s="28">
        <f>J16*D4*C8</f>
        <v>2.4236886830834713E-8</v>
      </c>
      <c r="L16" s="28">
        <f>K16*D4</f>
        <v>2.4100724049278678E-9</v>
      </c>
      <c r="M16" s="4">
        <f>L16*D4</f>
        <v>2.3965326229956054E-10</v>
      </c>
      <c r="N16">
        <f>B16+M16</f>
        <v>1.0000000000000004</v>
      </c>
      <c r="R16" s="17">
        <f>B16-M16</f>
        <v>0.99999999952069396</v>
      </c>
      <c r="S16" s="17">
        <f>SUM(C16:L16)*$B$4*$F$4</f>
        <v>0.84356114456624232</v>
      </c>
      <c r="T16" s="4">
        <f>SUM(C16:L16)*$D$4*$H$4</f>
        <v>-1.1171107677969032</v>
      </c>
      <c r="U16" s="93">
        <f>S16+T16+U15</f>
        <v>-2.6706620532669616</v>
      </c>
      <c r="V16" s="69">
        <f>(U16-W16*M16)/B16</f>
        <v>-2.6706620515104604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9</v>
      </c>
      <c r="D19" s="9">
        <f>SUM($C$19:C19)</f>
        <v>9</v>
      </c>
      <c r="E19" s="26">
        <f t="shared" ref="E19:E28" si="2">B19/R7</f>
        <v>1.248246837942625</v>
      </c>
      <c r="F19" s="9">
        <f t="shared" ref="F19:F28" si="3">D19/R7</f>
        <v>11.234221541483624</v>
      </c>
      <c r="G19" s="2">
        <f>F19*2</f>
        <v>22.468443082967248</v>
      </c>
    </row>
    <row r="20" spans="1:7" x14ac:dyDescent="0.2">
      <c r="A20" s="19">
        <v>2</v>
      </c>
      <c r="B20" s="16">
        <f>C19</f>
        <v>9</v>
      </c>
      <c r="C20" s="1">
        <f>B20*$O$2</f>
        <v>81</v>
      </c>
      <c r="D20" s="3">
        <f>SUM($C$19:C20)</f>
        <v>90</v>
      </c>
      <c r="E20" s="16">
        <f t="shared" si="2"/>
        <v>9.199829828882935</v>
      </c>
      <c r="F20" s="3">
        <f t="shared" si="3"/>
        <v>91.998298288829346</v>
      </c>
      <c r="G20" s="3">
        <f t="shared" ref="G20:G28" si="4">F20*2</f>
        <v>183.99659657765869</v>
      </c>
    </row>
    <row r="21" spans="1:7" x14ac:dyDescent="0.2">
      <c r="A21" s="19">
        <v>3</v>
      </c>
      <c r="B21" s="16">
        <f t="shared" ref="B21:B28" si="5">C20</f>
        <v>81</v>
      </c>
      <c r="C21" s="1">
        <f>B21*$O$2</f>
        <v>729</v>
      </c>
      <c r="D21" s="3">
        <f>SUM($C$19:C21)</f>
        <v>819</v>
      </c>
      <c r="E21" s="16">
        <f t="shared" si="2"/>
        <v>81.194503039346941</v>
      </c>
      <c r="F21" s="3">
        <f t="shared" si="3"/>
        <v>820.96664184228575</v>
      </c>
      <c r="G21" s="3">
        <f t="shared" si="4"/>
        <v>1641.9332836845715</v>
      </c>
    </row>
    <row r="22" spans="1:7" x14ac:dyDescent="0.2">
      <c r="A22" s="19">
        <v>4</v>
      </c>
      <c r="B22" s="16">
        <f t="shared" si="5"/>
        <v>729</v>
      </c>
      <c r="C22" s="1">
        <f>B22*$O$2</f>
        <v>6561</v>
      </c>
      <c r="D22" s="3">
        <f>SUM($C$19:C22)</f>
        <v>7380</v>
      </c>
      <c r="E22" s="16">
        <f t="shared" si="2"/>
        <v>729.19285214228671</v>
      </c>
      <c r="F22" s="3">
        <f t="shared" si="3"/>
        <v>7381.9523303293217</v>
      </c>
      <c r="G22" s="3">
        <f t="shared" si="4"/>
        <v>14763.904660658643</v>
      </c>
    </row>
    <row r="23" spans="1:7" x14ac:dyDescent="0.2">
      <c r="A23" s="19">
        <v>5</v>
      </c>
      <c r="B23" s="16">
        <f t="shared" si="5"/>
        <v>6561</v>
      </c>
      <c r="C23" s="1">
        <f>B23*$O$2</f>
        <v>59049</v>
      </c>
      <c r="D23" s="3">
        <f>SUM($C$19:C23)</f>
        <v>66429</v>
      </c>
      <c r="E23" s="16">
        <f t="shared" si="2"/>
        <v>6561.191601179311</v>
      </c>
      <c r="F23" s="3">
        <f t="shared" si="3"/>
        <v>66430.939929087093</v>
      </c>
      <c r="G23" s="3">
        <f t="shared" si="4"/>
        <v>132861.87985817419</v>
      </c>
    </row>
    <row r="24" spans="1:7" x14ac:dyDescent="0.2">
      <c r="A24" s="19">
        <v>6</v>
      </c>
      <c r="B24" s="16">
        <f t="shared" si="5"/>
        <v>59049</v>
      </c>
      <c r="C24" s="1">
        <f>B24*$O$2</f>
        <v>531441</v>
      </c>
      <c r="D24" s="3">
        <f>SUM($C$19:C24)</f>
        <v>597870</v>
      </c>
      <c r="E24" s="16">
        <f t="shared" si="2"/>
        <v>59049.190400655389</v>
      </c>
      <c r="F24" s="3">
        <f t="shared" si="3"/>
        <v>597871.92780300835</v>
      </c>
      <c r="G24" s="3">
        <f t="shared" si="4"/>
        <v>1195743.8556060167</v>
      </c>
    </row>
    <row r="25" spans="1:7" x14ac:dyDescent="0.2">
      <c r="A25" s="19">
        <v>7</v>
      </c>
      <c r="B25" s="16">
        <f t="shared" si="5"/>
        <v>531441</v>
      </c>
      <c r="C25" s="1">
        <f>B25*$O$2</f>
        <v>4782969</v>
      </c>
      <c r="D25" s="3">
        <f>SUM($C$19:C25)</f>
        <v>5380839</v>
      </c>
      <c r="E25" s="16">
        <f t="shared" si="2"/>
        <v>531441.18921229744</v>
      </c>
      <c r="F25" s="3">
        <f t="shared" si="3"/>
        <v>5380840.9157741107</v>
      </c>
      <c r="G25" s="3">
        <f t="shared" si="4"/>
        <v>10761681.831548221</v>
      </c>
    </row>
    <row r="26" spans="1:7" x14ac:dyDescent="0.2">
      <c r="A26" s="19">
        <v>8</v>
      </c>
      <c r="B26" s="16">
        <f t="shared" si="5"/>
        <v>4782969</v>
      </c>
      <c r="C26" s="1">
        <f>B26*$O$2</f>
        <v>43046721</v>
      </c>
      <c r="D26" s="3">
        <f>SUM($C$19:C26)</f>
        <v>48427560</v>
      </c>
      <c r="E26" s="16">
        <f t="shared" si="2"/>
        <v>4782969.1880318644</v>
      </c>
      <c r="F26" s="3">
        <f t="shared" si="3"/>
        <v>48427561.903822578</v>
      </c>
      <c r="G26" s="3">
        <f t="shared" si="4"/>
        <v>96855123.807645157</v>
      </c>
    </row>
    <row r="27" spans="1:7" x14ac:dyDescent="0.2">
      <c r="A27" s="19">
        <v>9</v>
      </c>
      <c r="B27" s="16">
        <f t="shared" si="5"/>
        <v>43046721</v>
      </c>
      <c r="C27" s="1">
        <f>B27*$O$2</f>
        <v>387420489</v>
      </c>
      <c r="D27" s="3">
        <f>SUM($C$19:C27)</f>
        <v>435848049</v>
      </c>
      <c r="E27" s="16">
        <f t="shared" si="2"/>
        <v>43046721.186858833</v>
      </c>
      <c r="F27" s="3">
        <f t="shared" si="3"/>
        <v>435848050.89194572</v>
      </c>
      <c r="G27" s="3">
        <f t="shared" si="4"/>
        <v>871696101.78389144</v>
      </c>
    </row>
    <row r="28" spans="1:7" ht="17" thickBot="1" x14ac:dyDescent="0.25">
      <c r="A28" s="33">
        <v>10</v>
      </c>
      <c r="B28" s="17">
        <f t="shared" si="5"/>
        <v>387420489</v>
      </c>
      <c r="C28" s="28">
        <f>B28*$O$2</f>
        <v>3486784401</v>
      </c>
      <c r="D28" s="4">
        <f>SUM($C$19:C28)</f>
        <v>3922632450</v>
      </c>
      <c r="E28" s="17">
        <f t="shared" si="2"/>
        <v>387420489.18569297</v>
      </c>
      <c r="F28" s="4">
        <f t="shared" si="3"/>
        <v>3922632451.8801413</v>
      </c>
      <c r="G28" s="4">
        <f t="shared" si="4"/>
        <v>7845264903.7602825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9</v>
      </c>
      <c r="D31" s="9">
        <f>SUM($C$31:C31)</f>
        <v>9</v>
      </c>
      <c r="E31" s="3">
        <f t="shared" ref="E31:E40" si="6">B31/R7</f>
        <v>1.248246837942625</v>
      </c>
      <c r="F31" s="3">
        <f t="shared" ref="F31:F40" si="7">D31/R7</f>
        <v>11.234221541483624</v>
      </c>
      <c r="G31" s="2">
        <f>F31*2</f>
        <v>22.468443082967248</v>
      </c>
    </row>
    <row r="32" spans="1:7" x14ac:dyDescent="0.2">
      <c r="A32" s="19">
        <v>2</v>
      </c>
      <c r="B32" s="16">
        <f>B31*($O$2+1)</f>
        <v>10</v>
      </c>
      <c r="C32" s="1">
        <f>B32*$O$2</f>
        <v>90</v>
      </c>
      <c r="D32" s="3">
        <f>SUM($C$31:C32)</f>
        <v>99</v>
      </c>
      <c r="E32" s="3">
        <f t="shared" si="6"/>
        <v>10.222033143203261</v>
      </c>
      <c r="F32" s="3">
        <f t="shared" si="7"/>
        <v>101.19812811771229</v>
      </c>
      <c r="G32" s="3">
        <f t="shared" ref="G32:G40" si="8">F32*2</f>
        <v>202.39625623542457</v>
      </c>
    </row>
    <row r="33" spans="1:7" x14ac:dyDescent="0.2">
      <c r="A33" s="19">
        <v>3</v>
      </c>
      <c r="B33" s="16">
        <f>B32*($O$2+1)</f>
        <v>100</v>
      </c>
      <c r="C33" s="1">
        <f>B33*$O$2</f>
        <v>900</v>
      </c>
      <c r="D33" s="3">
        <f>SUM($C$31:C33)</f>
        <v>999</v>
      </c>
      <c r="E33" s="3">
        <f t="shared" si="6"/>
        <v>100.24012720907031</v>
      </c>
      <c r="F33" s="3">
        <f t="shared" si="7"/>
        <v>1001.3988708186123</v>
      </c>
      <c r="G33" s="3">
        <f t="shared" si="8"/>
        <v>2002.7977416372246</v>
      </c>
    </row>
    <row r="34" spans="1:7" x14ac:dyDescent="0.2">
      <c r="A34" s="19">
        <v>4</v>
      </c>
      <c r="B34" s="16">
        <f>B33*($O$2+1)</f>
        <v>1000</v>
      </c>
      <c r="C34" s="1">
        <f>B34*$O$2</f>
        <v>9000</v>
      </c>
      <c r="D34" s="3">
        <f>SUM($C$31:C34)</f>
        <v>9999</v>
      </c>
      <c r="E34" s="3">
        <f t="shared" si="6"/>
        <v>1000.2645434050572</v>
      </c>
      <c r="F34" s="3">
        <f t="shared" si="7"/>
        <v>10001.645169507166</v>
      </c>
      <c r="G34" s="3">
        <f t="shared" si="8"/>
        <v>20003.290339014333</v>
      </c>
    </row>
    <row r="35" spans="1:7" x14ac:dyDescent="0.2">
      <c r="A35" s="19">
        <v>5</v>
      </c>
      <c r="B35" s="16">
        <f>B34*($O$2+1)</f>
        <v>10000</v>
      </c>
      <c r="C35" s="1">
        <f>B35*$O$2</f>
        <v>90000</v>
      </c>
      <c r="D35" s="3">
        <f>SUM($C$31:C35)</f>
        <v>99999</v>
      </c>
      <c r="E35" s="3">
        <f t="shared" si="6"/>
        <v>10000.292030451625</v>
      </c>
      <c r="F35" s="3">
        <f t="shared" si="7"/>
        <v>100001.92027531321</v>
      </c>
      <c r="G35" s="3">
        <f t="shared" si="8"/>
        <v>200003.84055062642</v>
      </c>
    </row>
    <row r="36" spans="1:7" x14ac:dyDescent="0.2">
      <c r="A36" s="19">
        <v>6</v>
      </c>
      <c r="B36" s="16">
        <f>B35*($O$2+1)</f>
        <v>100000</v>
      </c>
      <c r="C36" s="1">
        <f>B36*$O$2</f>
        <v>900000</v>
      </c>
      <c r="D36" s="3">
        <f>SUM($C$31:C36)</f>
        <v>999999</v>
      </c>
      <c r="E36" s="3">
        <f t="shared" si="6"/>
        <v>100000.32244518178</v>
      </c>
      <c r="F36" s="3">
        <f t="shared" si="7"/>
        <v>1000002.2244485933</v>
      </c>
      <c r="G36" s="3">
        <f t="shared" si="8"/>
        <v>2000004.4488971867</v>
      </c>
    </row>
    <row r="37" spans="1:7" x14ac:dyDescent="0.2">
      <c r="A37" s="19">
        <v>7</v>
      </c>
      <c r="B37" s="16">
        <f>B36*($O$2+1)</f>
        <v>1000000</v>
      </c>
      <c r="C37" s="1">
        <f>B37*$O$2</f>
        <v>9000000</v>
      </c>
      <c r="D37" s="3">
        <f>SUM($C$31:C37)</f>
        <v>9999999</v>
      </c>
      <c r="E37" s="3">
        <f t="shared" si="6"/>
        <v>1000000.3560363189</v>
      </c>
      <c r="F37" s="3">
        <f t="shared" si="7"/>
        <v>10000002.560362833</v>
      </c>
      <c r="G37" s="3">
        <f t="shared" si="8"/>
        <v>20000005.120725665</v>
      </c>
    </row>
    <row r="38" spans="1:7" x14ac:dyDescent="0.2">
      <c r="A38" s="19">
        <v>8</v>
      </c>
      <c r="B38" s="16">
        <f>B37*($O$2+1)</f>
        <v>10000000</v>
      </c>
      <c r="C38" s="1">
        <f>B38*$O$2</f>
        <v>90000000</v>
      </c>
      <c r="D38" s="3">
        <f>SUM($C$31:C38)</f>
        <v>99999999</v>
      </c>
      <c r="E38" s="3">
        <f t="shared" si="6"/>
        <v>10000000.393127916</v>
      </c>
      <c r="F38" s="3">
        <f t="shared" si="7"/>
        <v>100000002.93127912</v>
      </c>
      <c r="G38" s="3">
        <f t="shared" si="8"/>
        <v>200000005.86255825</v>
      </c>
    </row>
    <row r="39" spans="1:7" x14ac:dyDescent="0.2">
      <c r="A39" s="19">
        <v>9</v>
      </c>
      <c r="B39" s="16">
        <f>B38*($O$2+1)</f>
        <v>100000000</v>
      </c>
      <c r="C39" s="1">
        <f>B39*$O$2</f>
        <v>900000000</v>
      </c>
      <c r="D39" s="3">
        <f>SUM($C$31:C39)</f>
        <v>999999999</v>
      </c>
      <c r="E39" s="3">
        <f t="shared" si="6"/>
        <v>100000000.43408377</v>
      </c>
      <c r="F39" s="3">
        <f t="shared" si="7"/>
        <v>1000000003.3408378</v>
      </c>
      <c r="G39" s="3">
        <f t="shared" si="8"/>
        <v>2000000006.6816757</v>
      </c>
    </row>
    <row r="40" spans="1:7" ht="17" thickBot="1" x14ac:dyDescent="0.25">
      <c r="A40" s="33">
        <v>10</v>
      </c>
      <c r="B40" s="17">
        <f>B39*($O$2+1)</f>
        <v>1000000000</v>
      </c>
      <c r="C40" s="28">
        <f>B40*$O$2</f>
        <v>9000000000</v>
      </c>
      <c r="D40" s="4">
        <f>SUM($C$31:C40)</f>
        <v>9999999999</v>
      </c>
      <c r="E40" s="3">
        <f t="shared" si="6"/>
        <v>1000000000.479306</v>
      </c>
      <c r="F40" s="3">
        <f t="shared" si="7"/>
        <v>10000000003.79306</v>
      </c>
      <c r="G40" s="4">
        <f t="shared" si="8"/>
        <v>20000000007.586121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9</v>
      </c>
      <c r="D43" s="9">
        <f>SUM(C43:C43)</f>
        <v>9</v>
      </c>
      <c r="E43" s="26">
        <f t="shared" ref="E43:E52" si="9">B43/R7</f>
        <v>1.248246837942625</v>
      </c>
      <c r="F43" s="9">
        <f t="shared" ref="F43:F52" si="10">D43/R7</f>
        <v>11.234221541483624</v>
      </c>
      <c r="G43" s="2">
        <f>F43*2</f>
        <v>22.468443082967248</v>
      </c>
    </row>
    <row r="44" spans="1:7" x14ac:dyDescent="0.2">
      <c r="A44" s="19">
        <v>2</v>
      </c>
      <c r="B44" s="16">
        <f>B43*$O$2*2</f>
        <v>18</v>
      </c>
      <c r="C44" s="1">
        <f>B44*$O$2</f>
        <v>162</v>
      </c>
      <c r="D44" s="3">
        <f>SUM($C$43:C44)</f>
        <v>171</v>
      </c>
      <c r="E44" s="16">
        <f t="shared" si="9"/>
        <v>18.39965965776587</v>
      </c>
      <c r="F44" s="3">
        <f t="shared" si="10"/>
        <v>174.79676674877578</v>
      </c>
      <c r="G44" s="3">
        <f t="shared" ref="G44:G52" si="11">F44*2</f>
        <v>349.59353349755156</v>
      </c>
    </row>
    <row r="45" spans="1:7" x14ac:dyDescent="0.2">
      <c r="A45" s="19">
        <v>3</v>
      </c>
      <c r="B45" s="16">
        <f>B44*$O$2*2</f>
        <v>324</v>
      </c>
      <c r="C45" s="1">
        <f>B45*$O$2</f>
        <v>2916</v>
      </c>
      <c r="D45" s="3">
        <f>SUM($C$43:C45)</f>
        <v>3087</v>
      </c>
      <c r="E45" s="16">
        <f t="shared" si="9"/>
        <v>324.77801215738776</v>
      </c>
      <c r="F45" s="3">
        <f t="shared" si="10"/>
        <v>3094.4127269440005</v>
      </c>
      <c r="G45" s="3">
        <f t="shared" si="11"/>
        <v>6188.825453888001</v>
      </c>
    </row>
    <row r="46" spans="1:7" x14ac:dyDescent="0.2">
      <c r="A46" s="19">
        <v>4</v>
      </c>
      <c r="B46" s="16">
        <f>B45*$O$2*2</f>
        <v>5832</v>
      </c>
      <c r="C46" s="1">
        <f>B46*$O$2</f>
        <v>52488</v>
      </c>
      <c r="D46" s="3">
        <f>SUM($C$43:C46)</f>
        <v>55575</v>
      </c>
      <c r="E46" s="16">
        <f t="shared" si="9"/>
        <v>5833.5428171382937</v>
      </c>
      <c r="F46" s="3">
        <f t="shared" si="10"/>
        <v>55589.701999736055</v>
      </c>
      <c r="G46" s="3">
        <f t="shared" si="11"/>
        <v>111179.40399947211</v>
      </c>
    </row>
    <row r="47" spans="1:7" x14ac:dyDescent="0.2">
      <c r="A47" s="19">
        <v>5</v>
      </c>
      <c r="B47" s="16">
        <f>B46*$O$2*2</f>
        <v>104976</v>
      </c>
      <c r="C47" s="1">
        <f>B47*$O$2</f>
        <v>944784</v>
      </c>
      <c r="D47" s="3">
        <f>SUM($C$43:C47)</f>
        <v>1000359</v>
      </c>
      <c r="E47" s="16">
        <f t="shared" si="9"/>
        <v>104979.06561886898</v>
      </c>
      <c r="F47" s="3">
        <f t="shared" si="10"/>
        <v>1000388.2135290557</v>
      </c>
      <c r="G47" s="3">
        <f t="shared" si="11"/>
        <v>2000776.4270581114</v>
      </c>
    </row>
    <row r="48" spans="1:7" x14ac:dyDescent="0.2">
      <c r="A48" s="19">
        <v>6</v>
      </c>
      <c r="B48" s="16">
        <f>B47*$O$2*2</f>
        <v>1889568</v>
      </c>
      <c r="C48" s="1">
        <f>B48*$O$2</f>
        <v>17006112</v>
      </c>
      <c r="D48" s="3">
        <f>SUM($C$43:C48)</f>
        <v>18006471</v>
      </c>
      <c r="E48" s="16">
        <f t="shared" si="9"/>
        <v>1889574.0928209724</v>
      </c>
      <c r="F48" s="3">
        <f t="shared" si="10"/>
        <v>18006529.060998149</v>
      </c>
      <c r="G48" s="3">
        <f t="shared" si="11"/>
        <v>36013058.121996298</v>
      </c>
    </row>
    <row r="49" spans="1:7" x14ac:dyDescent="0.2">
      <c r="A49" s="19">
        <v>7</v>
      </c>
      <c r="B49" s="16">
        <f>B48*$O$2*2</f>
        <v>34012224</v>
      </c>
      <c r="C49" s="1">
        <f>B49*$O$2</f>
        <v>306110016</v>
      </c>
      <c r="D49" s="3">
        <f>SUM($C$43:C49)</f>
        <v>324116487</v>
      </c>
      <c r="E49" s="16">
        <f t="shared" si="9"/>
        <v>34012236.109587036</v>
      </c>
      <c r="F49" s="3">
        <f t="shared" si="10"/>
        <v>324116602.39724094</v>
      </c>
      <c r="G49" s="3">
        <f t="shared" si="11"/>
        <v>648233204.79448187</v>
      </c>
    </row>
    <row r="50" spans="1:7" x14ac:dyDescent="0.2">
      <c r="A50" s="19">
        <v>8</v>
      </c>
      <c r="B50" s="16">
        <f>B49*$O$2*2</f>
        <v>612220032</v>
      </c>
      <c r="C50" s="1">
        <f>B50*$O$2</f>
        <v>5509980288</v>
      </c>
      <c r="D50" s="3">
        <f>SUM($C$43:C50)</f>
        <v>5834096775</v>
      </c>
      <c r="E50" s="16">
        <f t="shared" si="9"/>
        <v>612220056.06807864</v>
      </c>
      <c r="F50" s="3">
        <f t="shared" si="10"/>
        <v>5834097004.3546314</v>
      </c>
      <c r="G50" s="3">
        <f t="shared" si="11"/>
        <v>11668194008.709263</v>
      </c>
    </row>
    <row r="51" spans="1:7" x14ac:dyDescent="0.2">
      <c r="A51" s="19">
        <v>9</v>
      </c>
      <c r="B51" s="16">
        <f>B50*$O$2*2</f>
        <v>11019960576</v>
      </c>
      <c r="C51" s="1">
        <f>B51*$O$2</f>
        <v>99179645184</v>
      </c>
      <c r="D51" s="3">
        <f>SUM($C$43:C51)</f>
        <v>105013741959</v>
      </c>
      <c r="E51" s="16">
        <f t="shared" si="9"/>
        <v>11019960623.835861</v>
      </c>
      <c r="F51" s="3">
        <f t="shared" si="10"/>
        <v>105013742414.84763</v>
      </c>
      <c r="G51" s="3">
        <f t="shared" si="11"/>
        <v>210027484829.69525</v>
      </c>
    </row>
    <row r="52" spans="1:7" ht="17" thickBot="1" x14ac:dyDescent="0.25">
      <c r="A52" s="33">
        <v>10</v>
      </c>
      <c r="B52" s="17">
        <f>B51*$O$2*2</f>
        <v>198359290368</v>
      </c>
      <c r="C52" s="28">
        <f>B52*$O$2</f>
        <v>1785233613312</v>
      </c>
      <c r="D52" s="4">
        <f>SUM($C$43:C52)</f>
        <v>1890247355271</v>
      </c>
      <c r="E52" s="17">
        <f t="shared" si="9"/>
        <v>198359290463.0748</v>
      </c>
      <c r="F52" s="4">
        <f t="shared" si="10"/>
        <v>1890247356177.0071</v>
      </c>
      <c r="G52" s="4">
        <f t="shared" si="11"/>
        <v>3780494712354.0142</v>
      </c>
    </row>
  </sheetData>
  <conditionalFormatting sqref="R7:R16">
    <cfRule type="cellIs" dxfId="767" priority="49" operator="lessThanOrEqual">
      <formula>0</formula>
    </cfRule>
    <cfRule type="cellIs" dxfId="766" priority="50" operator="greaterThan">
      <formula>0</formula>
    </cfRule>
  </conditionalFormatting>
  <conditionalFormatting sqref="F31:F40">
    <cfRule type="cellIs" dxfId="765" priority="41" stopIfTrue="1" operator="lessThan">
      <formula>0</formula>
    </cfRule>
    <cfRule type="cellIs" dxfId="764" priority="42" operator="equal">
      <formula>MIN($F$31:$F$40)</formula>
    </cfRule>
  </conditionalFormatting>
  <conditionalFormatting sqref="E31:E40">
    <cfRule type="cellIs" dxfId="763" priority="39" stopIfTrue="1" operator="lessThan">
      <formula>0</formula>
    </cfRule>
    <cfRule type="cellIs" dxfId="762" priority="40" operator="equal">
      <formula>MIN($E$31:$E$40)</formula>
    </cfRule>
  </conditionalFormatting>
  <conditionalFormatting sqref="F19:F28">
    <cfRule type="cellIs" dxfId="761" priority="37" stopIfTrue="1" operator="lessThan">
      <formula>0</formula>
    </cfRule>
    <cfRule type="cellIs" dxfId="760" priority="38" operator="equal">
      <formula>MIN($F$19:$F$28)</formula>
    </cfRule>
  </conditionalFormatting>
  <conditionalFormatting sqref="E19:E28">
    <cfRule type="cellIs" dxfId="759" priority="35" stopIfTrue="1" operator="lessThan">
      <formula>0</formula>
    </cfRule>
    <cfRule type="cellIs" dxfId="758" priority="36" operator="equal">
      <formula>MIN($E$19:$E$28)</formula>
    </cfRule>
  </conditionalFormatting>
  <conditionalFormatting sqref="F43:F52">
    <cfRule type="cellIs" dxfId="757" priority="33" stopIfTrue="1" operator="lessThan">
      <formula>0</formula>
    </cfRule>
    <cfRule type="cellIs" dxfId="756" priority="34" operator="equal">
      <formula>MIN($F$43:$F$52)</formula>
    </cfRule>
  </conditionalFormatting>
  <conditionalFormatting sqref="E43:E52">
    <cfRule type="cellIs" dxfId="755" priority="31" stopIfTrue="1" operator="lessThan">
      <formula>0</formula>
    </cfRule>
    <cfRule type="cellIs" dxfId="754" priority="32" operator="equal">
      <formula>MIN($E$43:$E$52)</formula>
    </cfRule>
  </conditionalFormatting>
  <conditionalFormatting sqref="G19:G28">
    <cfRule type="cellIs" dxfId="753" priority="11" stopIfTrue="1" operator="lessThanOrEqual">
      <formula>0</formula>
    </cfRule>
    <cfRule type="cellIs" dxfId="752" priority="12" operator="equal">
      <formula>MIN($G$19:$G$28)</formula>
    </cfRule>
  </conditionalFormatting>
  <conditionalFormatting sqref="G31:G40">
    <cfRule type="cellIs" dxfId="751" priority="9" stopIfTrue="1" operator="lessThanOrEqual">
      <formula>0</formula>
    </cfRule>
    <cfRule type="cellIs" dxfId="750" priority="10" operator="equal">
      <formula>MIN($G$19:$G$28)</formula>
    </cfRule>
  </conditionalFormatting>
  <conditionalFormatting sqref="G43:G52">
    <cfRule type="cellIs" dxfId="749" priority="7" stopIfTrue="1" operator="lessThanOrEqual">
      <formula>0</formula>
    </cfRule>
    <cfRule type="cellIs" dxfId="748" priority="8" operator="equal">
      <formula>MIN($G$19:$G$28)</formula>
    </cfRule>
  </conditionalFormatting>
  <conditionalFormatting sqref="S7:T16">
    <cfRule type="cellIs" dxfId="747" priority="3" operator="lessThanOrEqual">
      <formula>0</formula>
    </cfRule>
    <cfRule type="cellIs" dxfId="746" priority="4" operator="greaterThan">
      <formula>0</formula>
    </cfRule>
  </conditionalFormatting>
  <conditionalFormatting sqref="U7:U16">
    <cfRule type="cellIs" dxfId="745" priority="1" operator="lessThanOrEqual">
      <formula>0</formula>
    </cfRule>
    <cfRule type="cellIs" dxfId="744" priority="2" operator="greaterThan">
      <formula>0</formula>
    </cfRule>
  </conditionalFormatting>
  <pageMargins left="0.25" right="0.25" top="0.75" bottom="0.75" header="0.3" footer="0.3"/>
  <pageSetup paperSize="9" scale="38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1.0000000000000007</v>
      </c>
    </row>
    <row r="2" spans="1:23" x14ac:dyDescent="0.2">
      <c r="A2" t="s">
        <v>4</v>
      </c>
      <c r="B2" s="34" t="s">
        <v>12</v>
      </c>
      <c r="C2" s="40">
        <f>'B Analysis'!B17</f>
        <v>0.90965826509085501</v>
      </c>
      <c r="D2" s="34" t="s">
        <v>13</v>
      </c>
      <c r="E2" s="40">
        <f>'B Analysis'!M17</f>
        <v>9.0341734909145655E-2</v>
      </c>
      <c r="F2" s="34" t="s">
        <v>17</v>
      </c>
      <c r="G2" s="40">
        <f>'B Analysis'!V17</f>
        <v>0.72551584249821888</v>
      </c>
      <c r="H2" t="s">
        <v>47</v>
      </c>
      <c r="I2" s="48">
        <f>'B Analysis'!W17</f>
        <v>-10</v>
      </c>
      <c r="J2" t="s">
        <v>6</v>
      </c>
      <c r="K2" s="48">
        <f>C2*G2-E2*I2</f>
        <v>1.5633888316743163</v>
      </c>
      <c r="L2" t="s">
        <v>5</v>
      </c>
      <c r="M2" s="48">
        <v>1</v>
      </c>
      <c r="N2" t="s">
        <v>47</v>
      </c>
      <c r="O2" s="48">
        <v>10</v>
      </c>
    </row>
    <row r="4" spans="1:23" x14ac:dyDescent="0.2">
      <c r="A4" t="s">
        <v>10</v>
      </c>
      <c r="B4">
        <f>$C$2</f>
        <v>0.90965826509085501</v>
      </c>
      <c r="C4" t="s">
        <v>11</v>
      </c>
      <c r="D4">
        <f>$E$2</f>
        <v>9.0341734909145655E-2</v>
      </c>
      <c r="E4" t="s">
        <v>5</v>
      </c>
      <c r="F4">
        <f>$G$2</f>
        <v>0.72551584249821888</v>
      </c>
      <c r="G4" t="s">
        <v>72</v>
      </c>
      <c r="H4">
        <f>$I$2</f>
        <v>-10</v>
      </c>
      <c r="I4" t="s">
        <v>6</v>
      </c>
      <c r="J4">
        <f>$K$2</f>
        <v>1.5633888316743163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0.90965826509085501</v>
      </c>
      <c r="C7" s="18">
        <v>1</v>
      </c>
      <c r="D7" s="37">
        <f>C7*D4</f>
        <v>9.0341734909145655E-2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1.0000000000000007</v>
      </c>
      <c r="R7" s="26">
        <f>B7-D7</f>
        <v>0.81931653018170936</v>
      </c>
      <c r="S7" s="26">
        <f>SUM(C7)*$B$4*$F$4</f>
        <v>0.65997148258285976</v>
      </c>
      <c r="T7" s="9">
        <f>SUM(C7)*$D$4*$H$4</f>
        <v>-0.90341734909145655</v>
      </c>
      <c r="U7" s="91">
        <f>S7+T7</f>
        <v>-0.24344586650859679</v>
      </c>
      <c r="V7" s="68">
        <f>(U7-W7*D7)/B7</f>
        <v>-0.1683095042116276</v>
      </c>
      <c r="W7" s="18">
        <f>-COUNT(D7:M7)</f>
        <v>-1</v>
      </c>
    </row>
    <row r="8" spans="1:23" x14ac:dyDescent="0.2">
      <c r="A8" s="20">
        <v>2</v>
      </c>
      <c r="B8" s="19">
        <f>C8*B4</f>
        <v>0.99110759189428144</v>
      </c>
      <c r="C8" s="19">
        <f>1/(1-B4*D4)</f>
        <v>1.0895383793333548</v>
      </c>
      <c r="D8" s="32">
        <f>C8*D4</f>
        <v>9.843078743907413E-2</v>
      </c>
      <c r="E8" s="1">
        <f>D8*D4</f>
        <v>8.8924081057192988E-3</v>
      </c>
      <c r="F8" s="1"/>
      <c r="G8" s="1"/>
      <c r="H8" s="1"/>
      <c r="I8" s="1"/>
      <c r="J8" s="1"/>
      <c r="K8" s="1"/>
      <c r="L8" s="1"/>
      <c r="M8" s="3"/>
      <c r="N8">
        <f>B8+E8</f>
        <v>1.0000000000000007</v>
      </c>
      <c r="R8" s="16">
        <f>B8-E8</f>
        <v>0.9822151837885621</v>
      </c>
      <c r="S8" s="16">
        <f>SUM(C8:D8)*$B$4*$F$4</f>
        <v>0.78402577225752457</v>
      </c>
      <c r="T8" s="3">
        <f>SUM(C8:D8)*$D$4*$H$4</f>
        <v>-1.0732319554479344</v>
      </c>
      <c r="U8" s="92">
        <f>S8+T8+U7</f>
        <v>-0.53265204969900659</v>
      </c>
      <c r="V8" s="68">
        <f>(U8-W8*E8)/B8</f>
        <v>-0.51948672141993579</v>
      </c>
      <c r="W8" s="19">
        <f>-COUNT(D8:M8)</f>
        <v>-2</v>
      </c>
    </row>
    <row r="9" spans="1:23" x14ac:dyDescent="0.2">
      <c r="A9" s="20">
        <v>3</v>
      </c>
      <c r="B9" s="19">
        <f>C9*B4</f>
        <v>0.99911763927489672</v>
      </c>
      <c r="C9" s="19">
        <f>1/(1-D4*B4/(1-D4*B4))</f>
        <v>1.0983439359780969</v>
      </c>
      <c r="D9" s="32">
        <f>C9*D4*C8</f>
        <v>0.1081108584972561</v>
      </c>
      <c r="E9" s="1">
        <f>D9*(D4)</f>
        <v>9.7669225191592685E-3</v>
      </c>
      <c r="F9" s="1">
        <f>E9*D4</f>
        <v>8.8236072510405167E-4</v>
      </c>
      <c r="G9" s="1"/>
      <c r="H9" s="1"/>
      <c r="I9" s="1"/>
      <c r="J9" s="1"/>
      <c r="K9" s="1"/>
      <c r="L9" s="1"/>
      <c r="M9" s="3"/>
      <c r="N9">
        <f>B9+F9</f>
        <v>1.0000000000000007</v>
      </c>
      <c r="R9" s="16">
        <f>B9-F9</f>
        <v>0.99823527854979266</v>
      </c>
      <c r="S9" s="16">
        <f>SUM(C9:E9)*$B$4*$F$4</f>
        <v>0.80267164971433957</v>
      </c>
      <c r="T9" s="3">
        <f>SUM(C9:E9)*$D$4*$H$4</f>
        <v>-1.098755799474642</v>
      </c>
      <c r="U9" s="92">
        <f t="shared" ref="U9:U15" si="0">S9+T9+U8</f>
        <v>-0.82873619945930899</v>
      </c>
      <c r="V9" s="68">
        <f>(U9-W9*F9)/B9</f>
        <v>-0.8268186696048383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0.99991237696946467</v>
      </c>
      <c r="C10" s="19">
        <f>1/(1-D4*B4/(1-D4*B4/(1-D4*B4)))</f>
        <v>1.0992176021943749</v>
      </c>
      <c r="D10" s="32">
        <f>C10*D4*C9</f>
        <v>0.10907129193672008</v>
      </c>
      <c r="E10" s="1">
        <f>D10*D4*C8</f>
        <v>1.0735973152328493E-2</v>
      </c>
      <c r="F10" s="1">
        <f>E10*D4</f>
        <v>9.6990644051936554E-4</v>
      </c>
      <c r="G10" s="1">
        <f>F10*D4</f>
        <v>8.7623030536073573E-5</v>
      </c>
      <c r="H10" s="1"/>
      <c r="I10" s="1"/>
      <c r="J10" s="1"/>
      <c r="K10" s="1"/>
      <c r="L10" s="1"/>
      <c r="M10" s="3"/>
      <c r="N10">
        <f>B10+G10</f>
        <v>1.0000000000000007</v>
      </c>
      <c r="R10" s="16">
        <f>B10-G10</f>
        <v>0.99982475393892856</v>
      </c>
      <c r="S10" s="16">
        <f>SUM(C10:F10)*$B$4*$F$4</f>
        <v>0.80516175955793112</v>
      </c>
      <c r="T10" s="3">
        <f>SUM(C10:F10)*$D$4*$H$4</f>
        <v>-1.1021644443831156</v>
      </c>
      <c r="U10" s="92">
        <f t="shared" si="0"/>
        <v>-1.1257388842844933</v>
      </c>
      <c r="V10" s="68">
        <f>(U10-W10*G10)/B10</f>
        <v>-1.1254870107450587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0.99999129788843388</v>
      </c>
      <c r="C11" s="19">
        <f>1/(1-D4*B4/(1-D4*B4/(1-D4*B4/(1-D4*B4))))</f>
        <v>1.0993043610597619</v>
      </c>
      <c r="D11" s="32">
        <f>C11*D4*C10</f>
        <v>0.10916666716576648</v>
      </c>
      <c r="E11" s="1">
        <f>D11*D4*C9</f>
        <v>1.0832204106289923E-2</v>
      </c>
      <c r="F11" s="1">
        <f>E11*D4*C8</f>
        <v>1.0662223798828894E-3</v>
      </c>
      <c r="G11" s="1">
        <f>F11*D4</f>
        <v>9.6324379597578381E-5</v>
      </c>
      <c r="H11" s="1">
        <f>G11*D4</f>
        <v>8.702111566892344E-6</v>
      </c>
      <c r="I11" s="1"/>
      <c r="J11" s="1"/>
      <c r="K11" s="1"/>
      <c r="L11" s="1"/>
      <c r="M11" s="3"/>
      <c r="N11">
        <f>B11+H11</f>
        <v>1.0000000000000007</v>
      </c>
      <c r="R11" s="16">
        <f>B11-H11</f>
        <v>0.99998259577686699</v>
      </c>
      <c r="S11" s="16">
        <f>SUM(C11:G11)*$B$4*$F$4</f>
        <v>0.8054726096685294</v>
      </c>
      <c r="T11" s="3">
        <f>SUM(C11:G11)*$D$4*$H$4</f>
        <v>-1.1025899588035002</v>
      </c>
      <c r="U11" s="92">
        <f t="shared" si="0"/>
        <v>-1.4228562334194641</v>
      </c>
      <c r="V11" s="68">
        <f>(U11-W11*H11)/B11</f>
        <v>-1.4228251044444276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0.9999991357598712</v>
      </c>
      <c r="C12" s="19">
        <f>1/(1-D4*B4/(1-D4*B4/(1-D4*B4/(1-D4*B4/(1-D4*B4)))))</f>
        <v>1.0993129773409942</v>
      </c>
      <c r="D12" s="32">
        <f>C12*D4*C11</f>
        <v>0.10917613916372766</v>
      </c>
      <c r="E12" s="1">
        <f>D12*D4*C10</f>
        <v>1.0841761088840196E-2</v>
      </c>
      <c r="F12" s="1">
        <f>E12*D4*C9</f>
        <v>1.0757878025864753E-3</v>
      </c>
      <c r="G12" s="1">
        <f>F12*D4*C8</f>
        <v>1.0589064052593798E-4</v>
      </c>
      <c r="H12" s="1">
        <f>G12*D4</f>
        <v>9.5663441757539246E-6</v>
      </c>
      <c r="I12" s="1">
        <f>H12*D4</f>
        <v>8.6424012957561056E-7</v>
      </c>
      <c r="J12" s="1"/>
      <c r="K12" s="1"/>
      <c r="L12" s="1"/>
      <c r="M12" s="3"/>
      <c r="N12">
        <f>B12+I12</f>
        <v>1.0000000000000009</v>
      </c>
      <c r="R12" s="16">
        <f>B12-I12</f>
        <v>0.99999827151974163</v>
      </c>
      <c r="S12" s="16">
        <f>SUM(C12:H12)*$B$4*$F$4</f>
        <v>0.80550979463286831</v>
      </c>
      <c r="T12" s="3">
        <f>SUM(C12:H12)*$D$4*$H$4</f>
        <v>-1.1026408603087861</v>
      </c>
      <c r="U12" s="92">
        <f t="shared" si="0"/>
        <v>-1.7199872990953819</v>
      </c>
      <c r="V12" s="68">
        <f>(U12-W12*I12)/B12</f>
        <v>-1.7199836001334525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0.99999991416892664</v>
      </c>
      <c r="C13" s="19">
        <f>1/(1-D4*B4/(1-D4*B4/(1-D4*B4/(1-D4*B4/(1-D4*B4/(1-D4*B4))))))</f>
        <v>1.0993138330569101</v>
      </c>
      <c r="D13" s="32">
        <f>C13*D4*C12</f>
        <v>0.10917707986415189</v>
      </c>
      <c r="E13" s="1">
        <f>D13*D4*C11</f>
        <v>1.0842710229409721E-2</v>
      </c>
      <c r="F13" s="1">
        <f>E13*D4*C10</f>
        <v>1.0767377813799782E-3</v>
      </c>
      <c r="G13" s="1">
        <f>F13*D4*C9</f>
        <v>1.0684070256675595E-4</v>
      </c>
      <c r="H13" s="1">
        <f>G13*D4*C8</f>
        <v>1.0516414484189698E-5</v>
      </c>
      <c r="I13" s="1">
        <f>H13*D4</f>
        <v>9.5007112952536541E-7</v>
      </c>
      <c r="J13" s="1">
        <f>I13*D4</f>
        <v>8.5831074128413146E-8</v>
      </c>
      <c r="K13" s="1"/>
      <c r="L13" s="1"/>
      <c r="M13" s="3"/>
      <c r="N13">
        <f>B13+J13</f>
        <v>1.0000000000000007</v>
      </c>
      <c r="R13" s="16">
        <f>B13-J13</f>
        <v>0.9999998283378525</v>
      </c>
      <c r="S13" s="16">
        <f>SUM(C13:I13)*$B$4*$F$4</f>
        <v>0.80551411463406097</v>
      </c>
      <c r="T13" s="3">
        <f>SUM(C13:I13)*$D$4*$H$4</f>
        <v>-1.1026467738431258</v>
      </c>
      <c r="U13" s="92">
        <f t="shared" si="0"/>
        <v>-2.0171199583044466</v>
      </c>
      <c r="V13" s="68">
        <f>(U13-W13*J13)/B13</f>
        <v>-2.0171195306184622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0.99999999147577978</v>
      </c>
      <c r="C14" s="19">
        <f>1/(1-D4*B4/(1-D4*B4/(1-D4*B4/(1-D4*B4/(1-D4*B4/(1-D4*B4/(1-D4*B4)))))))</f>
        <v>1.0993139180414104</v>
      </c>
      <c r="D14" s="32">
        <f>C14*D4*C13</f>
        <v>0.10917717328879671</v>
      </c>
      <c r="E14" s="1">
        <f>D14*D4*C12</f>
        <v>1.084280449227845E-2</v>
      </c>
      <c r="F14" s="1">
        <f>E14*D4*C11</f>
        <v>1.0768321274960168E-3</v>
      </c>
      <c r="G14" s="1">
        <f>F14*D4*C10</f>
        <v>1.0693505695041196E-4</v>
      </c>
      <c r="H14" s="1">
        <f>G14*D4*C9</f>
        <v>1.0610769688935259E-5</v>
      </c>
      <c r="I14" s="1">
        <f>H14*D4*C8</f>
        <v>1.044426415816557E-6</v>
      </c>
      <c r="J14" s="1">
        <f>I14*D4</f>
        <v>9.4355294389808527E-8</v>
      </c>
      <c r="K14" s="1">
        <f>J14*D4</f>
        <v>8.5242209930384795E-9</v>
      </c>
      <c r="L14" s="1"/>
      <c r="M14" s="3"/>
      <c r="N14">
        <f>B14+K14</f>
        <v>1.0000000000000007</v>
      </c>
      <c r="R14" s="16">
        <f>B14-K14</f>
        <v>0.99999998295155879</v>
      </c>
      <c r="S14" s="16">
        <f>SUM(C14:J14)*$B$4*$F$4</f>
        <v>0.80551460594210877</v>
      </c>
      <c r="T14" s="3">
        <f>SUM(C14:J14)*$D$4*$H$4</f>
        <v>-1.1026474463816003</v>
      </c>
      <c r="U14" s="92">
        <f t="shared" si="0"/>
        <v>-2.3142527987439383</v>
      </c>
      <c r="V14" s="68">
        <f>(U14-W14*K14)/B14</f>
        <v>-2.3142527502773702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0.99999999915342686</v>
      </c>
      <c r="C15" s="19">
        <f>1/(1-D4*B4/(1-D4*B4/(1-D4*B4/(1-D4*B4/(1-D4*B4/(1-D4*B4/(1-D4*B4/(1-D4*B4))))))))</f>
        <v>1.0993139264815548</v>
      </c>
      <c r="D15" s="32">
        <f>C15*D4*C14</f>
        <v>0.10917718256716502</v>
      </c>
      <c r="E15" s="1">
        <f>D15*D4*C13</f>
        <v>1.0842813853894068E-2</v>
      </c>
      <c r="F15" s="1">
        <f>E15*D4*C12</f>
        <v>1.0768414973792492E-3</v>
      </c>
      <c r="G15" s="1">
        <f>F15*D4*C11</f>
        <v>1.0694442765473362E-4</v>
      </c>
      <c r="H15" s="1">
        <f>G15*D4*C10</f>
        <v>1.0620140474802517E-5</v>
      </c>
      <c r="I15" s="1">
        <f>H15*D4*C9</f>
        <v>1.0537972097824271E-6</v>
      </c>
      <c r="J15" s="1">
        <f>I15*D4*C8</f>
        <v>1.037260891599835E-7</v>
      </c>
      <c r="K15" s="1">
        <f>J15*D4</f>
        <v>9.370794850053636E-9</v>
      </c>
      <c r="L15" s="1">
        <f>K15*D4</f>
        <v>8.4657386423153293E-10</v>
      </c>
      <c r="M15" s="3"/>
      <c r="N15">
        <f>B15+L15</f>
        <v>1.0000000000000007</v>
      </c>
      <c r="R15" s="16">
        <f>B15-L15</f>
        <v>0.99999999830685304</v>
      </c>
      <c r="S15" s="16">
        <f>SUM(C15:K15)*$B$4*$F$4</f>
        <v>0.80551466092029722</v>
      </c>
      <c r="T15" s="3">
        <f>SUM(C15:K15)*$D$4*$H$4</f>
        <v>-1.1026475216397751</v>
      </c>
      <c r="U15" s="92">
        <f t="shared" si="0"/>
        <v>-2.6113856594634162</v>
      </c>
      <c r="V15" s="68">
        <f>(U15-W15*L15)/B15</f>
        <v>-2.6113856540549802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0.99999999991592414</v>
      </c>
      <c r="C16" s="33">
        <f>1/(1-D4*B4/(1-D4*B4/(1-D4*B4/(1-D4*B4/(1-D4*B4/(1-D4*B4/(1-D4*B4/(1-D4*B4/(1-D4*B4)))))))))</f>
        <v>1.0993139273197787</v>
      </c>
      <c r="D16" s="38">
        <f>C16*D4*C15</f>
        <v>0.10917718348863621</v>
      </c>
      <c r="E16" s="28">
        <f>D16*D4*C14</f>
        <v>1.0842814783632878E-2</v>
      </c>
      <c r="F16" s="28">
        <f>E16*D4*C13</f>
        <v>1.0768424279391513E-3</v>
      </c>
      <c r="G16" s="28">
        <f>F16*D4*C12</f>
        <v>1.0694535829618153E-4</v>
      </c>
      <c r="H16" s="28">
        <f>G16*D4*C11</f>
        <v>1.0621071124349065E-5</v>
      </c>
      <c r="I16" s="28">
        <f>H16*D4*C10</f>
        <v>1.0547278601332818E-6</v>
      </c>
      <c r="J16" s="28">
        <f>I16*D4*C9</f>
        <v>1.0465673959071717E-7</v>
      </c>
      <c r="K16" s="28">
        <f>J16*D4*C8</f>
        <v>1.0301445288720415E-8</v>
      </c>
      <c r="L16" s="28">
        <f>K16*D4</f>
        <v>9.3065043945464715E-10</v>
      </c>
      <c r="M16" s="4">
        <f>L16*D4</f>
        <v>8.4076575294291645E-11</v>
      </c>
      <c r="N16">
        <f>B16+M16</f>
        <v>1.0000000000000007</v>
      </c>
      <c r="R16" s="17">
        <f>B16-M16</f>
        <v>0.99999999983184762</v>
      </c>
      <c r="S16" s="17">
        <f>SUM(C16:L16)*$B$4*$F$4</f>
        <v>0.80551466699459995</v>
      </c>
      <c r="T16" s="4">
        <f>SUM(C16:L16)*$D$4*$H$4</f>
        <v>-1.102647529954726</v>
      </c>
      <c r="U16" s="93">
        <f>S16+T16+U15</f>
        <v>-2.9085185224235421</v>
      </c>
      <c r="V16" s="69">
        <f>(U16-W16*M16)/B16</f>
        <v>-2.9085185218273129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10</v>
      </c>
      <c r="D19" s="9">
        <f>SUM($C$19:C19)</f>
        <v>10</v>
      </c>
      <c r="E19" s="26">
        <f t="shared" ref="E19:E28" si="2">B19/R7</f>
        <v>1.2205295061948993</v>
      </c>
      <c r="F19" s="9">
        <f t="shared" ref="F19:F28" si="3">D19/R7</f>
        <v>12.205295061948993</v>
      </c>
      <c r="G19" s="2">
        <f>F19*2</f>
        <v>24.410590123897986</v>
      </c>
    </row>
    <row r="20" spans="1:7" x14ac:dyDescent="0.2">
      <c r="A20" s="19">
        <v>2</v>
      </c>
      <c r="B20" s="16">
        <f>C19</f>
        <v>10</v>
      </c>
      <c r="C20" s="1">
        <f>B20*$O$2</f>
        <v>100</v>
      </c>
      <c r="D20" s="3">
        <f>SUM($C$19:C20)</f>
        <v>110</v>
      </c>
      <c r="E20" s="16">
        <f t="shared" si="2"/>
        <v>10.181068430879261</v>
      </c>
      <c r="F20" s="3">
        <f t="shared" si="3"/>
        <v>111.99175273967187</v>
      </c>
      <c r="G20" s="3">
        <f t="shared" ref="G20:G28" si="4">F20*2</f>
        <v>223.98350547934373</v>
      </c>
    </row>
    <row r="21" spans="1:7" x14ac:dyDescent="0.2">
      <c r="A21" s="19">
        <v>3</v>
      </c>
      <c r="B21" s="16">
        <f t="shared" ref="B21:B28" si="5">C20</f>
        <v>100</v>
      </c>
      <c r="C21" s="1">
        <f>B21*$O$2</f>
        <v>1000</v>
      </c>
      <c r="D21" s="3">
        <f>SUM($C$19:C21)</f>
        <v>1110</v>
      </c>
      <c r="E21" s="16">
        <f t="shared" si="2"/>
        <v>100.17678411974892</v>
      </c>
      <c r="F21" s="3">
        <f t="shared" si="3"/>
        <v>1111.9623037292129</v>
      </c>
      <c r="G21" s="3">
        <f t="shared" si="4"/>
        <v>2223.9246074584257</v>
      </c>
    </row>
    <row r="22" spans="1:7" x14ac:dyDescent="0.2">
      <c r="A22" s="19">
        <v>4</v>
      </c>
      <c r="B22" s="16">
        <f t="shared" si="5"/>
        <v>1000</v>
      </c>
      <c r="C22" s="1">
        <f>B22*$O$2</f>
        <v>10000</v>
      </c>
      <c r="D22" s="3">
        <f>SUM($C$19:C22)</f>
        <v>11110</v>
      </c>
      <c r="E22" s="16">
        <f t="shared" si="2"/>
        <v>1000.1752767776363</v>
      </c>
      <c r="F22" s="3">
        <f t="shared" si="3"/>
        <v>11111.947324999539</v>
      </c>
      <c r="G22" s="3">
        <f t="shared" si="4"/>
        <v>22223.894649999078</v>
      </c>
    </row>
    <row r="23" spans="1:7" x14ac:dyDescent="0.2">
      <c r="A23" s="19">
        <v>5</v>
      </c>
      <c r="B23" s="16">
        <f t="shared" si="5"/>
        <v>10000</v>
      </c>
      <c r="C23" s="1">
        <f>B23*$O$2</f>
        <v>100000</v>
      </c>
      <c r="D23" s="3">
        <f>SUM($C$19:C23)</f>
        <v>111110</v>
      </c>
      <c r="E23" s="16">
        <f t="shared" si="2"/>
        <v>10000.174045260452</v>
      </c>
      <c r="F23" s="3">
        <f t="shared" si="3"/>
        <v>111111.93381688889</v>
      </c>
      <c r="G23" s="3">
        <f t="shared" si="4"/>
        <v>222223.86763377779</v>
      </c>
    </row>
    <row r="24" spans="1:7" x14ac:dyDescent="0.2">
      <c r="A24" s="19">
        <v>6</v>
      </c>
      <c r="B24" s="16">
        <f t="shared" si="5"/>
        <v>100000</v>
      </c>
      <c r="C24" s="1">
        <f>B24*$O$2</f>
        <v>1000000</v>
      </c>
      <c r="D24" s="3">
        <f>SUM($C$19:C24)</f>
        <v>1111110</v>
      </c>
      <c r="E24" s="16">
        <f t="shared" si="2"/>
        <v>100000.1728483246</v>
      </c>
      <c r="F24" s="3">
        <f t="shared" si="3"/>
        <v>1111111.9205350194</v>
      </c>
      <c r="G24" s="3">
        <f t="shared" si="4"/>
        <v>2222223.8410700387</v>
      </c>
    </row>
    <row r="25" spans="1:7" x14ac:dyDescent="0.2">
      <c r="A25" s="19">
        <v>7</v>
      </c>
      <c r="B25" s="16">
        <f t="shared" si="5"/>
        <v>1000000</v>
      </c>
      <c r="C25" s="1">
        <f>B25*$O$2</f>
        <v>10000000</v>
      </c>
      <c r="D25" s="3">
        <f>SUM($C$19:C25)</f>
        <v>11111110</v>
      </c>
      <c r="E25" s="16">
        <f t="shared" si="2"/>
        <v>1000000.171662177</v>
      </c>
      <c r="F25" s="3">
        <f t="shared" si="3"/>
        <v>11111111.907357331</v>
      </c>
      <c r="G25" s="3">
        <f t="shared" si="4"/>
        <v>22222223.814714663</v>
      </c>
    </row>
    <row r="26" spans="1:7" x14ac:dyDescent="0.2">
      <c r="A26" s="19">
        <v>8</v>
      </c>
      <c r="B26" s="16">
        <f t="shared" si="5"/>
        <v>10000000</v>
      </c>
      <c r="C26" s="1">
        <f>B26*$O$2</f>
        <v>100000000</v>
      </c>
      <c r="D26" s="3">
        <f>SUM($C$19:C26)</f>
        <v>111111110</v>
      </c>
      <c r="E26" s="16">
        <f t="shared" si="2"/>
        <v>10000000.170484414</v>
      </c>
      <c r="F26" s="3">
        <f t="shared" si="3"/>
        <v>111111111.89427125</v>
      </c>
      <c r="G26" s="3">
        <f t="shared" si="4"/>
        <v>222222223.78854251</v>
      </c>
    </row>
    <row r="27" spans="1:7" x14ac:dyDescent="0.2">
      <c r="A27" s="19">
        <v>9</v>
      </c>
      <c r="B27" s="16">
        <f t="shared" si="5"/>
        <v>100000000</v>
      </c>
      <c r="C27" s="1">
        <f>B27*$O$2</f>
        <v>1000000000</v>
      </c>
      <c r="D27" s="3">
        <f>SUM($C$19:C27)</f>
        <v>1111111110</v>
      </c>
      <c r="E27" s="16">
        <f t="shared" si="2"/>
        <v>100000000.1693147</v>
      </c>
      <c r="F27" s="3">
        <f t="shared" si="3"/>
        <v>1111111111.8812745</v>
      </c>
      <c r="G27" s="3">
        <f t="shared" si="4"/>
        <v>2222222223.7625489</v>
      </c>
    </row>
    <row r="28" spans="1:7" ht="17" thickBot="1" x14ac:dyDescent="0.25">
      <c r="A28" s="33">
        <v>10</v>
      </c>
      <c r="B28" s="17">
        <f t="shared" si="5"/>
        <v>1000000000</v>
      </c>
      <c r="C28" s="28">
        <f>B28*$O$2</f>
        <v>10000000000</v>
      </c>
      <c r="D28" s="4">
        <f>SUM($C$19:C28)</f>
        <v>11111111110</v>
      </c>
      <c r="E28" s="17">
        <f t="shared" si="2"/>
        <v>1000000000.1681523</v>
      </c>
      <c r="F28" s="4">
        <f t="shared" si="3"/>
        <v>11111111111.868361</v>
      </c>
      <c r="G28" s="4">
        <f t="shared" si="4"/>
        <v>22222222223.736721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10</v>
      </c>
      <c r="D31" s="9">
        <f>SUM($C$31:C31)</f>
        <v>10</v>
      </c>
      <c r="E31" s="3">
        <f t="shared" ref="E31:E40" si="6">B31/R7</f>
        <v>1.2205295061948993</v>
      </c>
      <c r="F31" s="3">
        <f t="shared" ref="F31:F40" si="7">D31/R7</f>
        <v>12.205295061948993</v>
      </c>
      <c r="G31" s="2">
        <f>F31*2</f>
        <v>24.410590123897986</v>
      </c>
    </row>
    <row r="32" spans="1:7" x14ac:dyDescent="0.2">
      <c r="A32" s="19">
        <v>2</v>
      </c>
      <c r="B32" s="16">
        <f>B31*($O$2+1)</f>
        <v>11</v>
      </c>
      <c r="C32" s="1">
        <f>B32*$O$2</f>
        <v>110</v>
      </c>
      <c r="D32" s="3">
        <f>SUM($C$31:C32)</f>
        <v>120</v>
      </c>
      <c r="E32" s="3">
        <f t="shared" si="6"/>
        <v>11.199175273967185</v>
      </c>
      <c r="F32" s="3">
        <f t="shared" si="7"/>
        <v>122.17282117055112</v>
      </c>
      <c r="G32" s="3">
        <f t="shared" ref="G32:G40" si="8">F32*2</f>
        <v>244.34564234110223</v>
      </c>
    </row>
    <row r="33" spans="1:7" x14ac:dyDescent="0.2">
      <c r="A33" s="19">
        <v>3</v>
      </c>
      <c r="B33" s="16">
        <f>B32*($O$2+1)</f>
        <v>121</v>
      </c>
      <c r="C33" s="1">
        <f>B33*$O$2</f>
        <v>1210</v>
      </c>
      <c r="D33" s="3">
        <f>SUM($C$31:C33)</f>
        <v>1330</v>
      </c>
      <c r="E33" s="3">
        <f t="shared" si="6"/>
        <v>121.21390878489618</v>
      </c>
      <c r="F33" s="3">
        <f t="shared" si="7"/>
        <v>1332.3512287926605</v>
      </c>
      <c r="G33" s="3">
        <f t="shared" si="8"/>
        <v>2664.7024575853211</v>
      </c>
    </row>
    <row r="34" spans="1:7" x14ac:dyDescent="0.2">
      <c r="A34" s="19">
        <v>4</v>
      </c>
      <c r="B34" s="16">
        <f>B33*($O$2+1)</f>
        <v>1331</v>
      </c>
      <c r="C34" s="1">
        <f>B34*$O$2</f>
        <v>13310</v>
      </c>
      <c r="D34" s="3">
        <f>SUM($C$31:C34)</f>
        <v>14640</v>
      </c>
      <c r="E34" s="3">
        <f t="shared" si="6"/>
        <v>1331.2332933910338</v>
      </c>
      <c r="F34" s="3">
        <f t="shared" si="7"/>
        <v>14642.566052024597</v>
      </c>
      <c r="G34" s="3">
        <f t="shared" si="8"/>
        <v>29285.132104049193</v>
      </c>
    </row>
    <row r="35" spans="1:7" x14ac:dyDescent="0.2">
      <c r="A35" s="19">
        <v>5</v>
      </c>
      <c r="B35" s="16">
        <f>B34*($O$2+1)</f>
        <v>14641</v>
      </c>
      <c r="C35" s="1">
        <f>B35*$O$2</f>
        <v>146410</v>
      </c>
      <c r="D35" s="3">
        <f>SUM($C$31:C35)</f>
        <v>161050</v>
      </c>
      <c r="E35" s="3">
        <f t="shared" si="6"/>
        <v>14641.254819665828</v>
      </c>
      <c r="F35" s="3">
        <f t="shared" si="7"/>
        <v>161052.80299891959</v>
      </c>
      <c r="G35" s="3">
        <f t="shared" si="8"/>
        <v>322105.60599783919</v>
      </c>
    </row>
    <row r="36" spans="1:7" x14ac:dyDescent="0.2">
      <c r="A36" s="19">
        <v>6</v>
      </c>
      <c r="B36" s="16">
        <f>B35*($O$2+1)</f>
        <v>161051</v>
      </c>
      <c r="C36" s="1">
        <f>B36*$O$2</f>
        <v>1610510</v>
      </c>
      <c r="D36" s="3">
        <f>SUM($C$31:C36)</f>
        <v>1771560</v>
      </c>
      <c r="E36" s="3">
        <f t="shared" si="6"/>
        <v>161051.27837395525</v>
      </c>
      <c r="F36" s="3">
        <f t="shared" si="7"/>
        <v>1771563.0621117793</v>
      </c>
      <c r="G36" s="3">
        <f t="shared" si="8"/>
        <v>3543126.1242235587</v>
      </c>
    </row>
    <row r="37" spans="1:7" x14ac:dyDescent="0.2">
      <c r="A37" s="19">
        <v>7</v>
      </c>
      <c r="B37" s="16">
        <f>B36*($O$2+1)</f>
        <v>1771561</v>
      </c>
      <c r="C37" s="1">
        <f>B37*$O$2</f>
        <v>17715610</v>
      </c>
      <c r="D37" s="3">
        <f>SUM($C$31:C37)</f>
        <v>19487170</v>
      </c>
      <c r="E37" s="3">
        <f t="shared" si="6"/>
        <v>1771561.3041100178</v>
      </c>
      <c r="F37" s="3">
        <f t="shared" si="7"/>
        <v>19487173.345210023</v>
      </c>
      <c r="G37" s="3">
        <f t="shared" si="8"/>
        <v>38974346.690420046</v>
      </c>
    </row>
    <row r="38" spans="1:7" x14ac:dyDescent="0.2">
      <c r="A38" s="19">
        <v>8</v>
      </c>
      <c r="B38" s="16">
        <f>B37*($O$2+1)</f>
        <v>19487171</v>
      </c>
      <c r="C38" s="1">
        <f>B38*$O$2</f>
        <v>194871710</v>
      </c>
      <c r="D38" s="3">
        <f>SUM($C$31:C38)</f>
        <v>214358880</v>
      </c>
      <c r="E38" s="3">
        <f t="shared" si="6"/>
        <v>19487171.332225896</v>
      </c>
      <c r="F38" s="3">
        <f t="shared" si="7"/>
        <v>214358883.65448484</v>
      </c>
      <c r="G38" s="3">
        <f t="shared" si="8"/>
        <v>428717767.30896968</v>
      </c>
    </row>
    <row r="39" spans="1:7" x14ac:dyDescent="0.2">
      <c r="A39" s="19">
        <v>9</v>
      </c>
      <c r="B39" s="16">
        <f>B38*($O$2+1)</f>
        <v>214358881</v>
      </c>
      <c r="C39" s="1">
        <f>B39*$O$2</f>
        <v>2143588810</v>
      </c>
      <c r="D39" s="3">
        <f>SUM($C$31:C39)</f>
        <v>2357947690</v>
      </c>
      <c r="E39" s="3">
        <f t="shared" si="6"/>
        <v>214358881.36294109</v>
      </c>
      <c r="F39" s="3">
        <f t="shared" si="7"/>
        <v>2357947693.992352</v>
      </c>
      <c r="G39" s="3">
        <f t="shared" si="8"/>
        <v>4715895387.984704</v>
      </c>
    </row>
    <row r="40" spans="1:7" ht="17" thickBot="1" x14ac:dyDescent="0.25">
      <c r="A40" s="33">
        <v>10</v>
      </c>
      <c r="B40" s="17">
        <f>B39*($O$2+1)</f>
        <v>2357947691</v>
      </c>
      <c r="C40" s="28">
        <f>B40*$O$2</f>
        <v>23579476910</v>
      </c>
      <c r="D40" s="4">
        <f>SUM($C$31:C40)</f>
        <v>25937424600</v>
      </c>
      <c r="E40" s="3">
        <f t="shared" si="6"/>
        <v>2357947691.3964944</v>
      </c>
      <c r="F40" s="3">
        <f t="shared" si="7"/>
        <v>25937424604.361439</v>
      </c>
      <c r="G40" s="4">
        <f t="shared" si="8"/>
        <v>51874849208.722878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1" t="s">
        <v>36</v>
      </c>
      <c r="F42" s="44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10</v>
      </c>
      <c r="D43" s="9">
        <f>SUM(C43:C43)</f>
        <v>10</v>
      </c>
      <c r="E43" s="26">
        <f t="shared" ref="E43:E52" si="9">B43/R7</f>
        <v>1.2205295061948993</v>
      </c>
      <c r="F43" s="9">
        <f t="shared" ref="F43:F52" si="10">D43/R7</f>
        <v>12.205295061948993</v>
      </c>
      <c r="G43" s="2">
        <f>F43*2</f>
        <v>24.410590123897986</v>
      </c>
    </row>
    <row r="44" spans="1:7" x14ac:dyDescent="0.2">
      <c r="A44" s="19">
        <v>2</v>
      </c>
      <c r="B44" s="16">
        <f>B43*$O$2*2</f>
        <v>20</v>
      </c>
      <c r="C44" s="1">
        <f>B44*$O$2</f>
        <v>200</v>
      </c>
      <c r="D44" s="3">
        <f>SUM($C$43:C44)</f>
        <v>210</v>
      </c>
      <c r="E44" s="16">
        <f t="shared" si="9"/>
        <v>20.362136861758522</v>
      </c>
      <c r="F44" s="3">
        <f t="shared" si="10"/>
        <v>213.80243704846447</v>
      </c>
      <c r="G44" s="3">
        <f t="shared" ref="G44:G52" si="11">F44*2</f>
        <v>427.60487409692894</v>
      </c>
    </row>
    <row r="45" spans="1:7" x14ac:dyDescent="0.2">
      <c r="A45" s="19">
        <v>3</v>
      </c>
      <c r="B45" s="16">
        <f>B44*$O$2*2</f>
        <v>400</v>
      </c>
      <c r="C45" s="1">
        <f>B45*$O$2</f>
        <v>4000</v>
      </c>
      <c r="D45" s="3">
        <f>SUM($C$43:C45)</f>
        <v>4210</v>
      </c>
      <c r="E45" s="16">
        <f t="shared" si="9"/>
        <v>400.70713647899566</v>
      </c>
      <c r="F45" s="3">
        <f t="shared" si="10"/>
        <v>4217.4426114414291</v>
      </c>
      <c r="G45" s="3">
        <f t="shared" si="11"/>
        <v>8434.8852228828582</v>
      </c>
    </row>
    <row r="46" spans="1:7" x14ac:dyDescent="0.2">
      <c r="A46" s="19">
        <v>4</v>
      </c>
      <c r="B46" s="16">
        <f>B45*$O$2*2</f>
        <v>8000</v>
      </c>
      <c r="C46" s="1">
        <f>B46*$O$2</f>
        <v>80000</v>
      </c>
      <c r="D46" s="3">
        <f>SUM($C$43:C46)</f>
        <v>84210</v>
      </c>
      <c r="E46" s="16">
        <f t="shared" si="9"/>
        <v>8001.4022142210906</v>
      </c>
      <c r="F46" s="3">
        <f t="shared" si="10"/>
        <v>84224.760057444757</v>
      </c>
      <c r="G46" s="3">
        <f t="shared" si="11"/>
        <v>168449.52011488951</v>
      </c>
    </row>
    <row r="47" spans="1:7" x14ac:dyDescent="0.2">
      <c r="A47" s="19">
        <v>5</v>
      </c>
      <c r="B47" s="16">
        <f>B46*$O$2*2</f>
        <v>160000</v>
      </c>
      <c r="C47" s="1">
        <f>B47*$O$2</f>
        <v>1600000</v>
      </c>
      <c r="D47" s="3">
        <f>SUM($C$43:C47)</f>
        <v>1684210</v>
      </c>
      <c r="E47" s="16">
        <f t="shared" si="9"/>
        <v>160002.78472416723</v>
      </c>
      <c r="F47" s="3">
        <f t="shared" si="10"/>
        <v>1684239.3128768108</v>
      </c>
      <c r="G47" s="3">
        <f t="shared" si="11"/>
        <v>3368478.6257536216</v>
      </c>
    </row>
    <row r="48" spans="1:7" x14ac:dyDescent="0.2">
      <c r="A48" s="19">
        <v>6</v>
      </c>
      <c r="B48" s="16">
        <f>B47*$O$2*2</f>
        <v>3200000</v>
      </c>
      <c r="C48" s="1">
        <f>B48*$O$2</f>
        <v>32000000</v>
      </c>
      <c r="D48" s="3">
        <f>SUM($C$43:C48)</f>
        <v>33684210</v>
      </c>
      <c r="E48" s="16">
        <f t="shared" si="9"/>
        <v>3200005.5311463871</v>
      </c>
      <c r="F48" s="3">
        <f t="shared" si="10"/>
        <v>33684268.222592637</v>
      </c>
      <c r="G48" s="3">
        <f t="shared" si="11"/>
        <v>67368536.445185274</v>
      </c>
    </row>
    <row r="49" spans="1:7" x14ac:dyDescent="0.2">
      <c r="A49" s="19">
        <v>7</v>
      </c>
      <c r="B49" s="16">
        <f>B48*$O$2*2</f>
        <v>64000000</v>
      </c>
      <c r="C49" s="1">
        <f>B49*$O$2</f>
        <v>640000000</v>
      </c>
      <c r="D49" s="3">
        <f>SUM($C$43:C49)</f>
        <v>673684210</v>
      </c>
      <c r="E49" s="16">
        <f t="shared" si="9"/>
        <v>64000010.986379325</v>
      </c>
      <c r="F49" s="3">
        <f t="shared" si="10"/>
        <v>673684325.64609802</v>
      </c>
      <c r="G49" s="3">
        <f t="shared" si="11"/>
        <v>1347368651.292196</v>
      </c>
    </row>
    <row r="50" spans="1:7" x14ac:dyDescent="0.2">
      <c r="A50" s="19">
        <v>8</v>
      </c>
      <c r="B50" s="16">
        <f>B49*$O$2*2</f>
        <v>1280000000</v>
      </c>
      <c r="C50" s="1">
        <f>B50*$O$2</f>
        <v>12800000000</v>
      </c>
      <c r="D50" s="3">
        <f>SUM($C$43:C50)</f>
        <v>13473684210</v>
      </c>
      <c r="E50" s="16">
        <f t="shared" si="9"/>
        <v>1280000021.822005</v>
      </c>
      <c r="F50" s="3">
        <f t="shared" si="10"/>
        <v>13473684439.705317</v>
      </c>
      <c r="G50" s="3">
        <f t="shared" si="11"/>
        <v>26947368879.410633</v>
      </c>
    </row>
    <row r="51" spans="1:7" x14ac:dyDescent="0.2">
      <c r="A51" s="19">
        <v>9</v>
      </c>
      <c r="B51" s="16">
        <f>B50*$O$2*2</f>
        <v>25600000000</v>
      </c>
      <c r="C51" s="1">
        <f>B51*$O$2</f>
        <v>256000000000</v>
      </c>
      <c r="D51" s="3">
        <f>SUM($C$43:C51)</f>
        <v>269473684210</v>
      </c>
      <c r="E51" s="16">
        <f t="shared" si="9"/>
        <v>25600000043.344563</v>
      </c>
      <c r="F51" s="3">
        <f t="shared" si="10"/>
        <v>269473684666.25854</v>
      </c>
      <c r="G51" s="3">
        <f t="shared" si="11"/>
        <v>538947369332.51709</v>
      </c>
    </row>
    <row r="52" spans="1:7" ht="17" thickBot="1" x14ac:dyDescent="0.25">
      <c r="A52" s="33">
        <v>10</v>
      </c>
      <c r="B52" s="17">
        <f>B51*$O$2*2</f>
        <v>512000000000</v>
      </c>
      <c r="C52" s="28">
        <f>B52*$O$2</f>
        <v>5120000000000</v>
      </c>
      <c r="D52" s="4">
        <f>SUM($C$43:C52)</f>
        <v>5389473684210</v>
      </c>
      <c r="E52" s="17">
        <f t="shared" si="9"/>
        <v>512000000086.09399</v>
      </c>
      <c r="F52" s="4">
        <f t="shared" si="10"/>
        <v>5389473685116.2529</v>
      </c>
      <c r="G52" s="4">
        <f t="shared" si="11"/>
        <v>10778947370232.506</v>
      </c>
    </row>
  </sheetData>
  <conditionalFormatting sqref="R7:R16">
    <cfRule type="cellIs" dxfId="743" priority="51" operator="lessThanOrEqual">
      <formula>0</formula>
    </cfRule>
    <cfRule type="cellIs" dxfId="742" priority="52" operator="greaterThan">
      <formula>0</formula>
    </cfRule>
  </conditionalFormatting>
  <conditionalFormatting sqref="F31:F40">
    <cfRule type="cellIs" dxfId="741" priority="43" stopIfTrue="1" operator="lessThan">
      <formula>0</formula>
    </cfRule>
    <cfRule type="cellIs" dxfId="740" priority="44" operator="equal">
      <formula>MIN($F$31:$F$40)</formula>
    </cfRule>
  </conditionalFormatting>
  <conditionalFormatting sqref="E31:E40">
    <cfRule type="cellIs" dxfId="739" priority="41" stopIfTrue="1" operator="lessThan">
      <formula>0</formula>
    </cfRule>
    <cfRule type="cellIs" dxfId="738" priority="42" operator="equal">
      <formula>MIN($E$31:$E$40)</formula>
    </cfRule>
  </conditionalFormatting>
  <conditionalFormatting sqref="F19:F28">
    <cfRule type="cellIs" dxfId="737" priority="39" stopIfTrue="1" operator="lessThan">
      <formula>0</formula>
    </cfRule>
    <cfRule type="cellIs" dxfId="736" priority="40" operator="equal">
      <formula>MIN($F$19:$F$28)</formula>
    </cfRule>
  </conditionalFormatting>
  <conditionalFormatting sqref="E19:E28">
    <cfRule type="cellIs" dxfId="735" priority="37" stopIfTrue="1" operator="lessThan">
      <formula>0</formula>
    </cfRule>
    <cfRule type="cellIs" dxfId="734" priority="38" operator="equal">
      <formula>MIN($E$19:$E$28)</formula>
    </cfRule>
  </conditionalFormatting>
  <conditionalFormatting sqref="F43:F52">
    <cfRule type="cellIs" dxfId="733" priority="35" stopIfTrue="1" operator="lessThan">
      <formula>0</formula>
    </cfRule>
    <cfRule type="cellIs" dxfId="732" priority="36" operator="equal">
      <formula>MIN($F$43:$F$52)</formula>
    </cfRule>
  </conditionalFormatting>
  <conditionalFormatting sqref="E43:E52">
    <cfRule type="cellIs" dxfId="731" priority="33" stopIfTrue="1" operator="lessThan">
      <formula>0</formula>
    </cfRule>
    <cfRule type="cellIs" dxfId="730" priority="34" operator="equal">
      <formula>MIN($E$43:$E$52)</formula>
    </cfRule>
  </conditionalFormatting>
  <conditionalFormatting sqref="G19:G28">
    <cfRule type="cellIs" dxfId="729" priority="11" stopIfTrue="1" operator="lessThanOrEqual">
      <formula>0</formula>
    </cfRule>
    <cfRule type="cellIs" dxfId="728" priority="12" operator="equal">
      <formula>MIN($G$19:$G$28)</formula>
    </cfRule>
  </conditionalFormatting>
  <conditionalFormatting sqref="G31:G40">
    <cfRule type="cellIs" dxfId="727" priority="9" stopIfTrue="1" operator="lessThanOrEqual">
      <formula>0</formula>
    </cfRule>
    <cfRule type="cellIs" dxfId="726" priority="10" operator="equal">
      <formula>MIN($G$19:$G$28)</formula>
    </cfRule>
  </conditionalFormatting>
  <conditionalFormatting sqref="G43:G52">
    <cfRule type="cellIs" dxfId="725" priority="7" stopIfTrue="1" operator="lessThanOrEqual">
      <formula>0</formula>
    </cfRule>
    <cfRule type="cellIs" dxfId="724" priority="8" operator="equal">
      <formula>MIN($G$19:$G$28)</formula>
    </cfRule>
  </conditionalFormatting>
  <conditionalFormatting sqref="S7:T16">
    <cfRule type="cellIs" dxfId="723" priority="3" operator="lessThanOrEqual">
      <formula>0</formula>
    </cfRule>
    <cfRule type="cellIs" dxfId="722" priority="4" operator="greaterThan">
      <formula>0</formula>
    </cfRule>
  </conditionalFormatting>
  <conditionalFormatting sqref="U7:U16">
    <cfRule type="cellIs" dxfId="721" priority="1" operator="lessThanOrEqual">
      <formula>0</formula>
    </cfRule>
    <cfRule type="cellIs" dxfId="720" priority="2" operator="greaterThan">
      <formula>0</formula>
    </cfRule>
  </conditionalFormatting>
  <pageMargins left="0.25" right="0.25" top="0.75" bottom="0.75" header="0.3" footer="0.3"/>
  <pageSetup paperSize="9" scale="46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'B Analysis'!B26</f>
        <v>0.60075016136702986</v>
      </c>
      <c r="D2" s="34" t="s">
        <v>13</v>
      </c>
      <c r="E2" s="40">
        <f>'B Analysis'!G26</f>
        <v>0.39924983863297064</v>
      </c>
      <c r="F2" s="34" t="s">
        <v>17</v>
      </c>
      <c r="G2" s="40">
        <f>'B Analysis'!V26</f>
        <v>1.7502082914846144</v>
      </c>
      <c r="H2" t="s">
        <v>20</v>
      </c>
      <c r="I2" s="48">
        <f>'B Analysis'!W26</f>
        <v>-3</v>
      </c>
      <c r="J2" t="s">
        <v>6</v>
      </c>
      <c r="K2" s="48">
        <f>C2*G2-E2*I2</f>
        <v>2.2491874294342078</v>
      </c>
      <c r="L2" t="s">
        <v>5</v>
      </c>
      <c r="M2" s="48">
        <v>2</v>
      </c>
      <c r="N2" t="s">
        <v>47</v>
      </c>
      <c r="O2" s="48">
        <v>3</v>
      </c>
    </row>
    <row r="4" spans="1:23" x14ac:dyDescent="0.2">
      <c r="A4" t="s">
        <v>10</v>
      </c>
      <c r="B4">
        <f>$C$2</f>
        <v>0.60075016136702986</v>
      </c>
      <c r="C4" t="s">
        <v>11</v>
      </c>
      <c r="D4">
        <f>$E$2</f>
        <v>0.39924983863297064</v>
      </c>
      <c r="E4" t="s">
        <v>5</v>
      </c>
      <c r="F4">
        <f>$G$2</f>
        <v>1.7502082914846144</v>
      </c>
      <c r="G4" t="s">
        <v>72</v>
      </c>
      <c r="H4">
        <f>$I$2</f>
        <v>-3</v>
      </c>
      <c r="I4" t="s">
        <v>6</v>
      </c>
      <c r="J4">
        <f>$K$2</f>
        <v>2.2491874294342078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0.60075016136702986</v>
      </c>
      <c r="C7" s="18">
        <v>1</v>
      </c>
      <c r="D7" s="37">
        <f>C7*D4</f>
        <v>0.39924983863297064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0.20150032273405921</v>
      </c>
      <c r="S7" s="26">
        <f>SUM(C7)*$B$4*$F$4</f>
        <v>1.0514379135352958</v>
      </c>
      <c r="T7" s="9">
        <f>SUM(C7)*$D$4*$H$4</f>
        <v>-1.197749515898912</v>
      </c>
      <c r="U7" s="91">
        <f>S7+T7</f>
        <v>-0.14631160236361618</v>
      </c>
      <c r="V7" s="68">
        <f>(U7-W7*D7)/B7</f>
        <v>0.42103731723314713</v>
      </c>
      <c r="W7" s="18">
        <f>-COUNT(D7:M7)</f>
        <v>-1</v>
      </c>
    </row>
    <row r="8" spans="1:23" x14ac:dyDescent="0.2">
      <c r="A8" s="20">
        <v>2</v>
      </c>
      <c r="B8" s="19">
        <f>C8*B4</f>
        <v>0.79030413881974804</v>
      </c>
      <c r="C8" s="19">
        <f>1/(1-B4*D4)</f>
        <v>1.3155287998947531</v>
      </c>
      <c r="D8" s="32">
        <f>C8*D4</f>
        <v>0.52522466107500576</v>
      </c>
      <c r="E8" s="1">
        <f>D8*D4</f>
        <v>0.20969586118025274</v>
      </c>
      <c r="F8" s="1"/>
      <c r="G8" s="1"/>
      <c r="H8" s="1"/>
      <c r="I8" s="1"/>
      <c r="J8" s="1"/>
      <c r="K8" s="1"/>
      <c r="L8" s="1"/>
      <c r="M8" s="3"/>
      <c r="N8">
        <f>B8+E8</f>
        <v>1.0000000000000009</v>
      </c>
      <c r="R8" s="16">
        <f>B8-E8</f>
        <v>0.5806082776394953</v>
      </c>
      <c r="S8" s="16">
        <f>SUM(C8:D8)*$B$4*$F$4</f>
        <v>1.9354379783349178</v>
      </c>
      <c r="T8" s="3">
        <f>SUM(C8:D8)*$D$4*$H$4</f>
        <v>-2.2047615667657756</v>
      </c>
      <c r="U8" s="92">
        <f>S8+T8+U7</f>
        <v>-0.41563519079447397</v>
      </c>
      <c r="V8" s="68">
        <f>(U8-W8*E8)/B8</f>
        <v>4.7532733051880091E-3</v>
      </c>
      <c r="W8" s="19">
        <f>-COUNT(D8:M8)</f>
        <v>-2</v>
      </c>
    </row>
    <row r="9" spans="1:23" x14ac:dyDescent="0.2">
      <c r="A9" s="20">
        <v>3</v>
      </c>
      <c r="B9" s="19">
        <f>C9*B4</f>
        <v>0.87768508196496264</v>
      </c>
      <c r="C9" s="19">
        <f>1/(1-D4*B4/(1-D4*B4))</f>
        <v>1.4609818497056362</v>
      </c>
      <c r="D9" s="32">
        <f>C9*D4*C8</f>
        <v>0.76734369684837767</v>
      </c>
      <c r="E9" s="1">
        <f>D9*(D4)</f>
        <v>0.30636184714274195</v>
      </c>
      <c r="F9" s="1">
        <f>E9*D4</f>
        <v>0.12231491803503854</v>
      </c>
      <c r="G9" s="1"/>
      <c r="H9" s="1"/>
      <c r="I9" s="1"/>
      <c r="J9" s="1"/>
      <c r="K9" s="1"/>
      <c r="L9" s="1"/>
      <c r="M9" s="3"/>
      <c r="N9">
        <f>B9+F9</f>
        <v>1.0000000000000011</v>
      </c>
      <c r="R9" s="16">
        <f>B9-F9</f>
        <v>0.75537016392992407</v>
      </c>
      <c r="S9" s="16">
        <f>SUM(C9:E9)*$B$4*$F$4</f>
        <v>2.6650664246927338</v>
      </c>
      <c r="T9" s="3">
        <f>SUM(C9:E9)*$D$4*$H$4</f>
        <v>-3.0359205987553644</v>
      </c>
      <c r="U9" s="92">
        <f t="shared" ref="U9:U15" si="0">S9+T9+U8</f>
        <v>-0.78648936485710452</v>
      </c>
      <c r="V9" s="68">
        <f>(U9-W9*F9)/B9</f>
        <v>-0.47801269427151688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0.92482237359205177</v>
      </c>
      <c r="C10" s="19">
        <f>1/(1-D4*B4/(1-D4*B4/(1-D4*B4)))</f>
        <v>1.539445901250502</v>
      </c>
      <c r="D10" s="32">
        <f>C10*D4*C9</f>
        <v>0.89795381831104693</v>
      </c>
      <c r="E10" s="1">
        <f>D10*D4*C8</f>
        <v>0.47162748988342684</v>
      </c>
      <c r="F10" s="1">
        <f>E10*D4</f>
        <v>0.18829719923083116</v>
      </c>
      <c r="G10" s="1">
        <f>F10*D4</f>
        <v>7.5177626407949658E-2</v>
      </c>
      <c r="H10" s="1"/>
      <c r="I10" s="1"/>
      <c r="J10" s="1"/>
      <c r="K10" s="1"/>
      <c r="L10" s="1"/>
      <c r="M10" s="3"/>
      <c r="N10">
        <f>B10+G10</f>
        <v>1.0000000000000013</v>
      </c>
      <c r="R10" s="16">
        <f>B10-G10</f>
        <v>0.8496447471841021</v>
      </c>
      <c r="S10" s="16">
        <f>SUM(C10:F10)*$B$4*$F$4</f>
        <v>3.2566443138000345</v>
      </c>
      <c r="T10" s="3">
        <f>SUM(C10:F10)*$D$4*$H$4</f>
        <v>-3.7098188110733323</v>
      </c>
      <c r="U10" s="92">
        <f t="shared" si="0"/>
        <v>-1.2396638621304024</v>
      </c>
      <c r="V10" s="68">
        <f>(U10-W10*G10)/B10</f>
        <v>-1.0152796724106776</v>
      </c>
      <c r="W10" s="19">
        <f t="shared" si="1"/>
        <v>-4</v>
      </c>
    </row>
    <row r="11" spans="1:23" x14ac:dyDescent="0.2">
      <c r="A11" s="20">
        <v>5</v>
      </c>
      <c r="B11" s="19">
        <f>C11*B4</f>
        <v>0.9524154575155932</v>
      </c>
      <c r="C11" s="19">
        <f>1/(1-D4*B4/(1-D4*B4/(1-D4*B4/(1-D4*B4))))</f>
        <v>1.5853769482946714</v>
      </c>
      <c r="D11" s="32">
        <f>C11*D4*C10</f>
        <v>0.97440997262926043</v>
      </c>
      <c r="E11" s="1">
        <f>D11*D4*C9</f>
        <v>0.56837018748892643</v>
      </c>
      <c r="F11" s="1">
        <f>E11*D4*C8</f>
        <v>0.29852203908900882</v>
      </c>
      <c r="G11" s="1">
        <f>F11*D4</f>
        <v>0.11918487593467213</v>
      </c>
      <c r="H11" s="1">
        <f>G11*D4</f>
        <v>4.7584542484408472E-2</v>
      </c>
      <c r="I11" s="1"/>
      <c r="J11" s="1"/>
      <c r="K11" s="1"/>
      <c r="L11" s="1"/>
      <c r="M11" s="3"/>
      <c r="N11">
        <f>B11+H11</f>
        <v>1.0000000000000018</v>
      </c>
      <c r="R11" s="16">
        <f>B11-H11</f>
        <v>0.90483091503118473</v>
      </c>
      <c r="S11" s="16">
        <f>SUM(C11:G11)*$B$4*$F$4</f>
        <v>3.7282558704819833</v>
      </c>
      <c r="T11" s="3">
        <f>SUM(C11:G11)*$D$4*$H$4</f>
        <v>-4.2470569175144828</v>
      </c>
      <c r="U11" s="92">
        <f t="shared" si="0"/>
        <v>-1.7584649091629019</v>
      </c>
      <c r="V11" s="68">
        <f>(U11-W11*H11)/B11</f>
        <v>-1.5965114643427181</v>
      </c>
      <c r="W11" s="19">
        <f t="shared" si="1"/>
        <v>-5</v>
      </c>
    </row>
    <row r="12" spans="1:23" x14ac:dyDescent="0.2">
      <c r="A12" s="20">
        <v>6</v>
      </c>
      <c r="B12" s="19">
        <f>C12*B4</f>
        <v>0.96934542385729117</v>
      </c>
      <c r="C12" s="19">
        <f>1/(1-D4*B4/(1-D4*B4/(1-D4*B4/(1-D4*B4/(1-D4*B4)))))</f>
        <v>1.613558324564589</v>
      </c>
      <c r="D12" s="32">
        <f>C12*D4*C11</f>
        <v>1.0213202825753953</v>
      </c>
      <c r="E12" s="1">
        <f>D12*D4*C10</f>
        <v>0.62772747494561543</v>
      </c>
      <c r="F12" s="1">
        <f>E12*D4*C9</f>
        <v>0.36615140715779254</v>
      </c>
      <c r="G12" s="1">
        <f>F12*D4*C8</f>
        <v>0.19231174872658802</v>
      </c>
      <c r="H12" s="1">
        <f>G12*D4</f>
        <v>7.6780434646314663E-2</v>
      </c>
      <c r="I12" s="1">
        <f>H12*D4</f>
        <v>3.0654576142710478E-2</v>
      </c>
      <c r="J12" s="1"/>
      <c r="K12" s="1"/>
      <c r="L12" s="1"/>
      <c r="M12" s="3"/>
      <c r="N12">
        <f>B12+I12</f>
        <v>1.0000000000000016</v>
      </c>
      <c r="R12" s="16">
        <f>B12-I12</f>
        <v>0.93869084771458067</v>
      </c>
      <c r="S12" s="16">
        <f>SUM(C12:H12)*$B$4*$F$4</f>
        <v>4.0983469270499135</v>
      </c>
      <c r="T12" s="3">
        <f>SUM(C12:H12)*$D$4*$H$4</f>
        <v>-4.6686475584228999</v>
      </c>
      <c r="U12" s="92">
        <f t="shared" si="0"/>
        <v>-2.3287655405358882</v>
      </c>
      <c r="V12" s="68">
        <f>(U12-W12*I12)/B12</f>
        <v>-2.2126664354020744</v>
      </c>
      <c r="W12" s="19">
        <f t="shared" si="1"/>
        <v>-6</v>
      </c>
    </row>
    <row r="13" spans="1:23" x14ac:dyDescent="0.2">
      <c r="A13" s="20">
        <v>7</v>
      </c>
      <c r="B13" s="19">
        <f>C13*B4</f>
        <v>0.98003416919505537</v>
      </c>
      <c r="C13" s="19">
        <f>1/(1-D4*B4/(1-D4*B4/(1-D4*B4/(1-D4*B4/(1-D4*B4/(1-D4*B4))))))</f>
        <v>1.6313506549294141</v>
      </c>
      <c r="D13" s="32">
        <f>C13*D4*C12</f>
        <v>1.0509371374828291</v>
      </c>
      <c r="E13" s="1">
        <f>D13*D4*C11</f>
        <v>0.66520273725622947</v>
      </c>
      <c r="F13" s="1">
        <f>E13*D4*C10</f>
        <v>0.40884925298048141</v>
      </c>
      <c r="G13" s="1">
        <f>F13*D4*C9</f>
        <v>0.23848044775670402</v>
      </c>
      <c r="H13" s="1">
        <f>G13*D4*C8</f>
        <v>0.12525581234603048</v>
      </c>
      <c r="I13" s="1">
        <f>H13*D4</f>
        <v>5.0008362866994317E-2</v>
      </c>
      <c r="J13" s="1">
        <f>I13*D4</f>
        <v>1.9965830804946523E-2</v>
      </c>
      <c r="K13" s="1"/>
      <c r="L13" s="1"/>
      <c r="M13" s="3"/>
      <c r="N13">
        <f>B13+J13</f>
        <v>1.000000000000002</v>
      </c>
      <c r="R13" s="16">
        <f>B13-J13</f>
        <v>0.96006833839010886</v>
      </c>
      <c r="S13" s="16">
        <f>SUM(C13:I13)*$B$4*$F$4</f>
        <v>4.3845848467097817</v>
      </c>
      <c r="T13" s="3">
        <f>SUM(C13:I13)*$D$4*$H$4</f>
        <v>-4.9947165780873792</v>
      </c>
      <c r="U13" s="92">
        <f t="shared" si="0"/>
        <v>-2.9388972719134858</v>
      </c>
      <c r="V13" s="68">
        <f>(U13-W13*J13)/B13</f>
        <v>-2.8561621056313911</v>
      </c>
      <c r="W13" s="19">
        <f t="shared" si="1"/>
        <v>-7</v>
      </c>
    </row>
    <row r="14" spans="1:23" x14ac:dyDescent="0.2">
      <c r="A14" s="20">
        <v>8</v>
      </c>
      <c r="B14" s="19">
        <f>C14*B4</f>
        <v>0.98690475937470423</v>
      </c>
      <c r="C14" s="19">
        <f>1/(1-D4*B4/(1-D4*B4/(1-D4*B4/(1-D4*B4/(1-D4*B4/(1-D4*B4/(1-D4*B4)))))))</f>
        <v>1.6427873396304462</v>
      </c>
      <c r="D14" s="32">
        <f>C14*D4*C13</f>
        <v>1.0699744768569999</v>
      </c>
      <c r="E14" s="1">
        <f>D14*D4*C12</f>
        <v>0.6892913614188223</v>
      </c>
      <c r="F14" s="1">
        <f>E14*D4*C11</f>
        <v>0.43629488770479868</v>
      </c>
      <c r="G14" s="1">
        <f>F14*D4*C10</f>
        <v>0.26815710298047113</v>
      </c>
      <c r="H14" s="1">
        <f>G14*D4*C9</f>
        <v>0.15641517141521194</v>
      </c>
      <c r="I14" s="1">
        <f>H14*D4*C8</f>
        <v>8.2153105393543618E-2</v>
      </c>
      <c r="J14" s="1">
        <f>I14*D4</f>
        <v>3.279961407156972E-2</v>
      </c>
      <c r="K14" s="1">
        <f>J14*D4</f>
        <v>1.3095240625297924E-2</v>
      </c>
      <c r="L14" s="1"/>
      <c r="M14" s="3"/>
      <c r="N14">
        <f>B14+K14</f>
        <v>1.0000000000000022</v>
      </c>
      <c r="R14" s="16">
        <f>B14-K14</f>
        <v>0.97380951874940636</v>
      </c>
      <c r="S14" s="16">
        <f>SUM(C14:J14)*$B$4*$F$4</f>
        <v>4.6030617153734772</v>
      </c>
      <c r="T14" s="3">
        <f>SUM(C14:J14)*$D$4*$H$4</f>
        <v>-5.2435953376493121</v>
      </c>
      <c r="U14" s="92">
        <f t="shared" si="0"/>
        <v>-3.5794308941893207</v>
      </c>
      <c r="V14" s="68">
        <f>(U14-W14*K14)/B14</f>
        <v>-3.5207743565736398</v>
      </c>
      <c r="W14" s="19">
        <f t="shared" si="1"/>
        <v>-8</v>
      </c>
    </row>
    <row r="15" spans="1:23" x14ac:dyDescent="0.2">
      <c r="A15" s="20">
        <v>9</v>
      </c>
      <c r="B15" s="19">
        <f>C15*B4</f>
        <v>0.99137218024185625</v>
      </c>
      <c r="C15" s="19">
        <f>1/(1-D4*B4/(1-D4*B4/(1-D4*B4/(1-D4*B4/(1-D4*B4/(1-D4*B4/(1-D4*B4/(1-D4*B4))))))))</f>
        <v>1.65022374357079</v>
      </c>
      <c r="D15" s="32">
        <f>C15*D4*C14</f>
        <v>1.0823530069325011</v>
      </c>
      <c r="E15" s="1">
        <f>D15*D4*C13</f>
        <v>0.70495435679929352</v>
      </c>
      <c r="F15" s="1">
        <f>E15*D4*C12</f>
        <v>0.45414069105992089</v>
      </c>
      <c r="G15" s="1">
        <f>F15*D4*C11</f>
        <v>0.28745356883672862</v>
      </c>
      <c r="H15" s="1">
        <f>G15*D4*C10</f>
        <v>0.17667572651644151</v>
      </c>
      <c r="I15" s="1">
        <f>H15*D4*C9</f>
        <v>0.10305438021527566</v>
      </c>
      <c r="J15" s="1">
        <f>I15*D4*C8</f>
        <v>5.4126701920862934E-2</v>
      </c>
      <c r="K15" s="1">
        <f>J15*D4</f>
        <v>2.1610077007639429E-2</v>
      </c>
      <c r="L15" s="1">
        <f>K15*D4</f>
        <v>8.627819758146112E-3</v>
      </c>
      <c r="M15" s="3"/>
      <c r="N15">
        <f>B15+L15</f>
        <v>1.0000000000000024</v>
      </c>
      <c r="R15" s="16">
        <f>B15-L15</f>
        <v>0.98274436048371017</v>
      </c>
      <c r="S15" s="16">
        <f>SUM(C15:K15)*$B$4*$F$4</f>
        <v>4.7678422170798598</v>
      </c>
      <c r="T15" s="3">
        <f>SUM(C15:K15)*$D$4*$H$4</f>
        <v>-5.4313056756613669</v>
      </c>
      <c r="U15" s="92">
        <f t="shared" si="0"/>
        <v>-4.2428943527708274</v>
      </c>
      <c r="V15" s="68">
        <f>(U15-W15*L15)/B15</f>
        <v>-4.2014937053522674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0.99429876664083106</v>
      </c>
      <c r="C16" s="33">
        <f>1/(1-D4*B4/(1-D4*B4/(1-D4*B4/(1-D4*B4/(1-D4*B4/(1-D4*B4/(1-D4*B4/(1-D4*B4/(1-D4*B4)))))))))</f>
        <v>1.6550952968173431</v>
      </c>
      <c r="D16" s="38">
        <f>C16*D4*C15</f>
        <v>1.0904621237664736</v>
      </c>
      <c r="E16" s="28">
        <f>D16*D4*C14</f>
        <v>0.7152151114071118</v>
      </c>
      <c r="F16" s="28">
        <f>E16*D4*C13</f>
        <v>0.46583139290578851</v>
      </c>
      <c r="G16" s="28">
        <f>F16*D4*C12</f>
        <v>0.30009459286435936</v>
      </c>
      <c r="H16" s="28">
        <f>G16*D4*C11</f>
        <v>0.18994832087416566</v>
      </c>
      <c r="I16" s="28">
        <f>H16*D4*C10</f>
        <v>0.11674670704847907</v>
      </c>
      <c r="J16" s="28">
        <f>I16*D4*C9</f>
        <v>6.809797686574523E-2</v>
      </c>
      <c r="K16" s="28">
        <f>J16*D4*C8</f>
        <v>3.5766736819204621E-2</v>
      </c>
      <c r="L16" s="28">
        <f>K16*D4</f>
        <v>1.4279863903495374E-2</v>
      </c>
      <c r="M16" s="4">
        <f>L16*D4</f>
        <v>5.7012333591713107E-3</v>
      </c>
      <c r="N16">
        <f>B16+M16</f>
        <v>1.0000000000000024</v>
      </c>
      <c r="R16" s="17">
        <f>B16-M16</f>
        <v>0.98859753328165978</v>
      </c>
      <c r="S16" s="17">
        <f>SUM(C16:L16)*$B$4*$F$4</f>
        <v>4.8908035390631719</v>
      </c>
      <c r="T16" s="4">
        <f>SUM(C16:L16)*$D$4*$H$4</f>
        <v>-5.5713775353345705</v>
      </c>
      <c r="U16" s="93">
        <f>S16+T16+U15</f>
        <v>-4.923468349042226</v>
      </c>
      <c r="V16" s="69">
        <f>(U16-W16*M16)/B16</f>
        <v>-4.8943599034035765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3</v>
      </c>
      <c r="D19" s="9">
        <f>SUM($C$19:C19)</f>
        <v>3</v>
      </c>
      <c r="E19" s="26">
        <f t="shared" ref="E19:E28" si="2">B19/R7</f>
        <v>4.9627712076660213</v>
      </c>
      <c r="F19" s="9">
        <f t="shared" ref="F19:F28" si="3">D19/R7</f>
        <v>14.888313622998062</v>
      </c>
      <c r="G19" s="2">
        <f>F19*2</f>
        <v>29.776627245996124</v>
      </c>
    </row>
    <row r="20" spans="1:7" x14ac:dyDescent="0.2">
      <c r="A20" s="19">
        <v>2</v>
      </c>
      <c r="B20" s="16">
        <f>C19</f>
        <v>3</v>
      </c>
      <c r="C20" s="1">
        <f>B20*$O$2</f>
        <v>9</v>
      </c>
      <c r="D20" s="3">
        <f>SUM($C$19:C20)</f>
        <v>12</v>
      </c>
      <c r="E20" s="16">
        <f t="shared" si="2"/>
        <v>5.1669948837049233</v>
      </c>
      <c r="F20" s="3">
        <f t="shared" si="3"/>
        <v>20.667979534819693</v>
      </c>
      <c r="G20" s="3">
        <f t="shared" ref="G20:G28" si="4">F20*2</f>
        <v>41.335959069639387</v>
      </c>
    </row>
    <row r="21" spans="1:7" x14ac:dyDescent="0.2">
      <c r="A21" s="19">
        <v>3</v>
      </c>
      <c r="B21" s="16">
        <f t="shared" ref="B21:B28" si="5">C20</f>
        <v>9</v>
      </c>
      <c r="C21" s="1">
        <f>B21*$O$2</f>
        <v>27</v>
      </c>
      <c r="D21" s="3">
        <f>SUM($C$19:C21)</f>
        <v>39</v>
      </c>
      <c r="E21" s="16">
        <f t="shared" si="2"/>
        <v>11.91468822805521</v>
      </c>
      <c r="F21" s="3">
        <f t="shared" si="3"/>
        <v>51.630315654905907</v>
      </c>
      <c r="G21" s="3">
        <f t="shared" si="4"/>
        <v>103.26063130981181</v>
      </c>
    </row>
    <row r="22" spans="1:7" x14ac:dyDescent="0.2">
      <c r="A22" s="19">
        <v>4</v>
      </c>
      <c r="B22" s="16">
        <f t="shared" si="5"/>
        <v>27</v>
      </c>
      <c r="C22" s="1">
        <f>B22*$O$2</f>
        <v>81</v>
      </c>
      <c r="D22" s="3">
        <f>SUM($C$19:C22)</f>
        <v>120</v>
      </c>
      <c r="E22" s="16">
        <f t="shared" si="2"/>
        <v>31.777987317032874</v>
      </c>
      <c r="F22" s="3">
        <f t="shared" si="3"/>
        <v>141.23549918681277</v>
      </c>
      <c r="G22" s="3">
        <f t="shared" si="4"/>
        <v>282.47099837362555</v>
      </c>
    </row>
    <row r="23" spans="1:7" x14ac:dyDescent="0.2">
      <c r="A23" s="19">
        <v>5</v>
      </c>
      <c r="B23" s="16">
        <f t="shared" si="5"/>
        <v>81</v>
      </c>
      <c r="C23" s="1">
        <f>B23*$O$2</f>
        <v>243</v>
      </c>
      <c r="D23" s="3">
        <f>SUM($C$19:C23)</f>
        <v>363</v>
      </c>
      <c r="E23" s="16">
        <f t="shared" si="2"/>
        <v>89.519487734576757</v>
      </c>
      <c r="F23" s="3">
        <f t="shared" si="3"/>
        <v>401.17992651421434</v>
      </c>
      <c r="G23" s="3">
        <f t="shared" si="4"/>
        <v>802.35985302842869</v>
      </c>
    </row>
    <row r="24" spans="1:7" x14ac:dyDescent="0.2">
      <c r="A24" s="19">
        <v>6</v>
      </c>
      <c r="B24" s="16">
        <f t="shared" si="5"/>
        <v>243</v>
      </c>
      <c r="C24" s="1">
        <f>B24*$O$2</f>
        <v>729</v>
      </c>
      <c r="D24" s="3">
        <f>SUM($C$19:C24)</f>
        <v>1092</v>
      </c>
      <c r="E24" s="16">
        <f t="shared" si="2"/>
        <v>258.87117211340581</v>
      </c>
      <c r="F24" s="3">
        <f t="shared" si="3"/>
        <v>1163.3223043120952</v>
      </c>
      <c r="G24" s="3">
        <f t="shared" si="4"/>
        <v>2326.6446086241904</v>
      </c>
    </row>
    <row r="25" spans="1:7" x14ac:dyDescent="0.2">
      <c r="A25" s="19">
        <v>7</v>
      </c>
      <c r="B25" s="16">
        <f t="shared" si="5"/>
        <v>729</v>
      </c>
      <c r="C25" s="1">
        <f>B25*$O$2</f>
        <v>2187</v>
      </c>
      <c r="D25" s="3">
        <f>SUM($C$19:C25)</f>
        <v>3279</v>
      </c>
      <c r="E25" s="16">
        <f t="shared" si="2"/>
        <v>759.32094711343575</v>
      </c>
      <c r="F25" s="3">
        <f t="shared" si="3"/>
        <v>3415.3818732303921</v>
      </c>
      <c r="G25" s="3">
        <f t="shared" si="4"/>
        <v>6830.7637464607842</v>
      </c>
    </row>
    <row r="26" spans="1:7" x14ac:dyDescent="0.2">
      <c r="A26" s="19">
        <v>8</v>
      </c>
      <c r="B26" s="16">
        <f t="shared" si="5"/>
        <v>2187</v>
      </c>
      <c r="C26" s="1">
        <f>B26*$O$2</f>
        <v>6561</v>
      </c>
      <c r="D26" s="3">
        <f>SUM($C$19:C26)</f>
        <v>9840</v>
      </c>
      <c r="E26" s="16">
        <f t="shared" si="2"/>
        <v>2245.81908257439</v>
      </c>
      <c r="F26" s="3">
        <f t="shared" si="3"/>
        <v>10104.645529278463</v>
      </c>
      <c r="G26" s="3">
        <f t="shared" si="4"/>
        <v>20209.291058556926</v>
      </c>
    </row>
    <row r="27" spans="1:7" x14ac:dyDescent="0.2">
      <c r="A27" s="19">
        <v>9</v>
      </c>
      <c r="B27" s="16">
        <f t="shared" si="5"/>
        <v>6561</v>
      </c>
      <c r="C27" s="1">
        <f>B27*$O$2</f>
        <v>19683</v>
      </c>
      <c r="D27" s="3">
        <f>SUM($C$19:C27)</f>
        <v>29523</v>
      </c>
      <c r="E27" s="16">
        <f t="shared" si="2"/>
        <v>6676.2021374212245</v>
      </c>
      <c r="F27" s="3">
        <f t="shared" si="3"/>
        <v>30041.383280458285</v>
      </c>
      <c r="G27" s="3">
        <f t="shared" si="4"/>
        <v>60082.766560916571</v>
      </c>
    </row>
    <row r="28" spans="1:7" ht="17" thickBot="1" x14ac:dyDescent="0.25">
      <c r="A28" s="33">
        <v>10</v>
      </c>
      <c r="B28" s="17">
        <f t="shared" si="5"/>
        <v>19683</v>
      </c>
      <c r="C28" s="28">
        <f>B28*$O$2</f>
        <v>59049</v>
      </c>
      <c r="D28" s="4">
        <f>SUM($C$19:C28)</f>
        <v>88572</v>
      </c>
      <c r="E28" s="17">
        <f t="shared" si="2"/>
        <v>19910.023378939735</v>
      </c>
      <c r="F28" s="4">
        <f t="shared" si="3"/>
        <v>89593.58790425495</v>
      </c>
      <c r="G28" s="4">
        <f t="shared" si="4"/>
        <v>179187.1758085099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3</v>
      </c>
      <c r="D31" s="9">
        <f>SUM($C$31:C31)</f>
        <v>3</v>
      </c>
      <c r="E31" s="3">
        <f t="shared" ref="E31:E40" si="6">B31/R7</f>
        <v>4.9627712076660213</v>
      </c>
      <c r="F31" s="3">
        <f t="shared" ref="F31:F40" si="7">D31/R7</f>
        <v>14.888313622998062</v>
      </c>
      <c r="G31" s="2">
        <f>F31*2</f>
        <v>29.776627245996124</v>
      </c>
    </row>
    <row r="32" spans="1:7" x14ac:dyDescent="0.2">
      <c r="A32" s="19">
        <v>2</v>
      </c>
      <c r="B32" s="16">
        <f>B31*($O$2+1)</f>
        <v>4</v>
      </c>
      <c r="C32" s="1">
        <f>B32*$O$2</f>
        <v>12</v>
      </c>
      <c r="D32" s="3">
        <f>SUM($C$31:C32)</f>
        <v>15</v>
      </c>
      <c r="E32" s="3">
        <f t="shared" si="6"/>
        <v>6.8893265116065647</v>
      </c>
      <c r="F32" s="3">
        <f t="shared" si="7"/>
        <v>25.834974418524617</v>
      </c>
      <c r="G32" s="3">
        <f t="shared" ref="G32:G40" si="8">F32*2</f>
        <v>51.669948837049233</v>
      </c>
    </row>
    <row r="33" spans="1:7" x14ac:dyDescent="0.2">
      <c r="A33" s="19">
        <v>3</v>
      </c>
      <c r="B33" s="16">
        <f>B32*($O$2+1)</f>
        <v>16</v>
      </c>
      <c r="C33" s="1">
        <f>B33*$O$2</f>
        <v>48</v>
      </c>
      <c r="D33" s="3">
        <f>SUM($C$31:C33)</f>
        <v>63</v>
      </c>
      <c r="E33" s="3">
        <f t="shared" si="6"/>
        <v>21.181667960987038</v>
      </c>
      <c r="F33" s="3">
        <f t="shared" si="7"/>
        <v>83.40281759638647</v>
      </c>
      <c r="G33" s="3">
        <f t="shared" si="8"/>
        <v>166.80563519277294</v>
      </c>
    </row>
    <row r="34" spans="1:7" x14ac:dyDescent="0.2">
      <c r="A34" s="19">
        <v>4</v>
      </c>
      <c r="B34" s="16">
        <f>B33*($O$2+1)</f>
        <v>64</v>
      </c>
      <c r="C34" s="1">
        <f>B34*$O$2</f>
        <v>192</v>
      </c>
      <c r="D34" s="3">
        <f>SUM($C$31:C34)</f>
        <v>255</v>
      </c>
      <c r="E34" s="3">
        <f t="shared" si="6"/>
        <v>75.325599566300141</v>
      </c>
      <c r="F34" s="3">
        <f t="shared" si="7"/>
        <v>300.12543577197715</v>
      </c>
      <c r="G34" s="3">
        <f t="shared" si="8"/>
        <v>600.2508715439543</v>
      </c>
    </row>
    <row r="35" spans="1:7" x14ac:dyDescent="0.2">
      <c r="A35" s="19">
        <v>5</v>
      </c>
      <c r="B35" s="16">
        <f>B34*($O$2+1)</f>
        <v>256</v>
      </c>
      <c r="C35" s="1">
        <f>B35*$O$2</f>
        <v>768</v>
      </c>
      <c r="D35" s="3">
        <f>SUM($C$31:C35)</f>
        <v>1023</v>
      </c>
      <c r="E35" s="3">
        <f t="shared" si="6"/>
        <v>282.92578839569939</v>
      </c>
      <c r="F35" s="3">
        <f t="shared" si="7"/>
        <v>1130.5979747218767</v>
      </c>
      <c r="G35" s="3">
        <f t="shared" si="8"/>
        <v>2261.1959494437533</v>
      </c>
    </row>
    <row r="36" spans="1:7" x14ac:dyDescent="0.2">
      <c r="A36" s="19">
        <v>6</v>
      </c>
      <c r="B36" s="16">
        <f>B35*($O$2+1)</f>
        <v>1024</v>
      </c>
      <c r="C36" s="1">
        <f>B36*$O$2</f>
        <v>3072</v>
      </c>
      <c r="D36" s="3">
        <f>SUM($C$31:C36)</f>
        <v>4095</v>
      </c>
      <c r="E36" s="3">
        <f t="shared" si="6"/>
        <v>1090.8809886589611</v>
      </c>
      <c r="F36" s="3">
        <f t="shared" si="7"/>
        <v>4362.4586411703567</v>
      </c>
      <c r="G36" s="3">
        <f t="shared" si="8"/>
        <v>8724.9172823407134</v>
      </c>
    </row>
    <row r="37" spans="1:7" x14ac:dyDescent="0.2">
      <c r="A37" s="19">
        <v>7</v>
      </c>
      <c r="B37" s="16">
        <f>B36*($O$2+1)</f>
        <v>4096</v>
      </c>
      <c r="C37" s="1">
        <f>B37*$O$2</f>
        <v>12288</v>
      </c>
      <c r="D37" s="3">
        <f>SUM($C$31:C37)</f>
        <v>16383</v>
      </c>
      <c r="E37" s="3">
        <f t="shared" si="6"/>
        <v>4266.3629621078644</v>
      </c>
      <c r="F37" s="3">
        <f t="shared" si="7"/>
        <v>17064.410255911411</v>
      </c>
      <c r="G37" s="3">
        <f t="shared" si="8"/>
        <v>34128.820511822822</v>
      </c>
    </row>
    <row r="38" spans="1:7" x14ac:dyDescent="0.2">
      <c r="A38" s="19">
        <v>8</v>
      </c>
      <c r="B38" s="16">
        <f>B37*($O$2+1)</f>
        <v>16384</v>
      </c>
      <c r="C38" s="1">
        <f>B38*$O$2</f>
        <v>49152</v>
      </c>
      <c r="D38" s="3">
        <f>SUM($C$31:C38)</f>
        <v>65535</v>
      </c>
      <c r="E38" s="3">
        <f t="shared" si="6"/>
        <v>16824.645564196984</v>
      </c>
      <c r="F38" s="3">
        <f t="shared" si="7"/>
        <v>67297.555361917082</v>
      </c>
      <c r="G38" s="3">
        <f t="shared" si="8"/>
        <v>134595.11072383416</v>
      </c>
    </row>
    <row r="39" spans="1:7" x14ac:dyDescent="0.2">
      <c r="A39" s="19">
        <v>9</v>
      </c>
      <c r="B39" s="16">
        <f>B38*($O$2+1)</f>
        <v>65536</v>
      </c>
      <c r="C39" s="1">
        <f>B39*$O$2</f>
        <v>196608</v>
      </c>
      <c r="D39" s="3">
        <f>SUM($C$31:C39)</f>
        <v>262143</v>
      </c>
      <c r="E39" s="3">
        <f t="shared" si="6"/>
        <v>66686.722035975821</v>
      </c>
      <c r="F39" s="3">
        <f t="shared" si="7"/>
        <v>266745.87058527849</v>
      </c>
      <c r="G39" s="3">
        <f t="shared" si="8"/>
        <v>533491.74117055698</v>
      </c>
    </row>
    <row r="40" spans="1:7" ht="17" thickBot="1" x14ac:dyDescent="0.25">
      <c r="A40" s="33">
        <v>10</v>
      </c>
      <c r="B40" s="17">
        <f>B39*($O$2+1)</f>
        <v>262144</v>
      </c>
      <c r="C40" s="28">
        <f>B40*$O$2</f>
        <v>786432</v>
      </c>
      <c r="D40" s="4">
        <f>SUM($C$31:C40)</f>
        <v>1048575</v>
      </c>
      <c r="E40" s="3">
        <f t="shared" si="6"/>
        <v>265167.56432702224</v>
      </c>
      <c r="F40" s="3">
        <f t="shared" si="7"/>
        <v>1060669.2457741064</v>
      </c>
      <c r="G40" s="4">
        <f t="shared" si="8"/>
        <v>2121338.4915482127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3</v>
      </c>
      <c r="D43" s="9">
        <f>SUM(C43:C43)</f>
        <v>3</v>
      </c>
      <c r="E43" s="26">
        <f t="shared" ref="E43:E52" si="9">B43/R7</f>
        <v>4.9627712076660213</v>
      </c>
      <c r="F43" s="9">
        <f t="shared" ref="F43:F52" si="10">D43/R7</f>
        <v>14.888313622998062</v>
      </c>
      <c r="G43" s="2">
        <f>F43*2</f>
        <v>29.776627245996124</v>
      </c>
    </row>
    <row r="44" spans="1:7" x14ac:dyDescent="0.2">
      <c r="A44" s="19">
        <v>2</v>
      </c>
      <c r="B44" s="16">
        <f>B43*$O$2*2</f>
        <v>6</v>
      </c>
      <c r="C44" s="1">
        <f>B44*$O$2</f>
        <v>18</v>
      </c>
      <c r="D44" s="3">
        <f>SUM($C$43:C44)</f>
        <v>21</v>
      </c>
      <c r="E44" s="16">
        <f t="shared" si="9"/>
        <v>10.333989767409847</v>
      </c>
      <c r="F44" s="3">
        <f t="shared" si="10"/>
        <v>36.168964185934463</v>
      </c>
      <c r="G44" s="3">
        <f t="shared" ref="G44:G52" si="11">F44*2</f>
        <v>72.337928371868927</v>
      </c>
    </row>
    <row r="45" spans="1:7" x14ac:dyDescent="0.2">
      <c r="A45" s="19">
        <v>3</v>
      </c>
      <c r="B45" s="16">
        <f>B44*$O$2*2</f>
        <v>36</v>
      </c>
      <c r="C45" s="1">
        <f>B45*$O$2</f>
        <v>108</v>
      </c>
      <c r="D45" s="3">
        <f>SUM($C$43:C45)</f>
        <v>129</v>
      </c>
      <c r="E45" s="16">
        <f t="shared" si="9"/>
        <v>47.658752912220841</v>
      </c>
      <c r="F45" s="3">
        <f t="shared" si="10"/>
        <v>170.77719793545799</v>
      </c>
      <c r="G45" s="3">
        <f t="shared" si="11"/>
        <v>341.55439587091598</v>
      </c>
    </row>
    <row r="46" spans="1:7" x14ac:dyDescent="0.2">
      <c r="A46" s="19">
        <v>4</v>
      </c>
      <c r="B46" s="16">
        <f>B45*$O$2*2</f>
        <v>216</v>
      </c>
      <c r="C46" s="1">
        <f>B46*$O$2</f>
        <v>648</v>
      </c>
      <c r="D46" s="3">
        <f>SUM($C$43:C46)</f>
        <v>777</v>
      </c>
      <c r="E46" s="16">
        <f t="shared" si="9"/>
        <v>254.22389853626299</v>
      </c>
      <c r="F46" s="3">
        <f t="shared" si="10"/>
        <v>914.4998572346127</v>
      </c>
      <c r="G46" s="3">
        <f t="shared" si="11"/>
        <v>1828.9997144692254</v>
      </c>
    </row>
    <row r="47" spans="1:7" x14ac:dyDescent="0.2">
      <c r="A47" s="19">
        <v>5</v>
      </c>
      <c r="B47" s="16">
        <f>B46*$O$2*2</f>
        <v>1296</v>
      </c>
      <c r="C47" s="1">
        <f>B47*$O$2</f>
        <v>3888</v>
      </c>
      <c r="D47" s="3">
        <f>SUM($C$43:C47)</f>
        <v>4665</v>
      </c>
      <c r="E47" s="16">
        <f t="shared" si="9"/>
        <v>1432.3118037532281</v>
      </c>
      <c r="F47" s="3">
        <f t="shared" si="10"/>
        <v>5155.6593861950687</v>
      </c>
      <c r="G47" s="3">
        <f t="shared" si="11"/>
        <v>10311.318772390137</v>
      </c>
    </row>
    <row r="48" spans="1:7" x14ac:dyDescent="0.2">
      <c r="A48" s="19">
        <v>6</v>
      </c>
      <c r="B48" s="16">
        <f>B47*$O$2*2</f>
        <v>7776</v>
      </c>
      <c r="C48" s="1">
        <f>B48*$O$2</f>
        <v>23328</v>
      </c>
      <c r="D48" s="3">
        <f>SUM($C$43:C48)</f>
        <v>27993</v>
      </c>
      <c r="E48" s="16">
        <f t="shared" si="9"/>
        <v>8283.8775076289858</v>
      </c>
      <c r="F48" s="3">
        <f t="shared" si="10"/>
        <v>29821.319839385054</v>
      </c>
      <c r="G48" s="3">
        <f t="shared" si="11"/>
        <v>59642.639678770109</v>
      </c>
    </row>
    <row r="49" spans="1:7" x14ac:dyDescent="0.2">
      <c r="A49" s="19">
        <v>7</v>
      </c>
      <c r="B49" s="16">
        <f>B48*$O$2*2</f>
        <v>46656</v>
      </c>
      <c r="C49" s="1">
        <f>B49*$O$2</f>
        <v>139968</v>
      </c>
      <c r="D49" s="3">
        <f>SUM($C$43:C49)</f>
        <v>167961</v>
      </c>
      <c r="E49" s="16">
        <f t="shared" si="9"/>
        <v>48596.540615259888</v>
      </c>
      <c r="F49" s="3">
        <f t="shared" si="10"/>
        <v>174946.92125942357</v>
      </c>
      <c r="G49" s="3">
        <f t="shared" si="11"/>
        <v>349893.84251884714</v>
      </c>
    </row>
    <row r="50" spans="1:7" x14ac:dyDescent="0.2">
      <c r="A50" s="19">
        <v>8</v>
      </c>
      <c r="B50" s="16">
        <f>B49*$O$2*2</f>
        <v>279936</v>
      </c>
      <c r="C50" s="1">
        <f>B50*$O$2</f>
        <v>839808</v>
      </c>
      <c r="D50" s="3">
        <f>SUM($C$43:C50)</f>
        <v>1007769</v>
      </c>
      <c r="E50" s="16">
        <f t="shared" si="9"/>
        <v>287464.84256952192</v>
      </c>
      <c r="F50" s="3">
        <f t="shared" si="10"/>
        <v>1034872.8171133564</v>
      </c>
      <c r="G50" s="3">
        <f t="shared" si="11"/>
        <v>2069745.6342267129</v>
      </c>
    </row>
    <row r="51" spans="1:7" x14ac:dyDescent="0.2">
      <c r="A51" s="19">
        <v>9</v>
      </c>
      <c r="B51" s="16">
        <f>B50*$O$2*2</f>
        <v>1679616</v>
      </c>
      <c r="C51" s="1">
        <f>B51*$O$2</f>
        <v>5038848</v>
      </c>
      <c r="D51" s="3">
        <f>SUM($C$43:C51)</f>
        <v>6046617</v>
      </c>
      <c r="E51" s="16">
        <f t="shared" si="9"/>
        <v>1709107.7471798335</v>
      </c>
      <c r="F51" s="3">
        <f t="shared" si="10"/>
        <v>6152787.2793122251</v>
      </c>
      <c r="G51" s="3">
        <f t="shared" si="11"/>
        <v>12305574.55862445</v>
      </c>
    </row>
    <row r="52" spans="1:7" ht="17" thickBot="1" x14ac:dyDescent="0.25">
      <c r="A52" s="33">
        <v>10</v>
      </c>
      <c r="B52" s="17">
        <f>B51*$O$2*2</f>
        <v>10077696</v>
      </c>
      <c r="C52" s="28">
        <f>B52*$O$2</f>
        <v>30233088</v>
      </c>
      <c r="D52" s="4">
        <f>SUM($C$43:C52)</f>
        <v>36279705</v>
      </c>
      <c r="E52" s="17">
        <f t="shared" si="9"/>
        <v>10193931.970017144</v>
      </c>
      <c r="F52" s="4">
        <f t="shared" si="10"/>
        <v>36698154.485141329</v>
      </c>
      <c r="G52" s="4">
        <f t="shared" si="11"/>
        <v>73396308.970282659</v>
      </c>
    </row>
  </sheetData>
  <conditionalFormatting sqref="R7:R16">
    <cfRule type="cellIs" dxfId="719" priority="47" operator="lessThanOrEqual">
      <formula>0</formula>
    </cfRule>
    <cfRule type="cellIs" dxfId="718" priority="48" operator="greaterThan">
      <formula>0</formula>
    </cfRule>
  </conditionalFormatting>
  <conditionalFormatting sqref="F31:F40">
    <cfRule type="cellIs" dxfId="717" priority="39" stopIfTrue="1" operator="lessThan">
      <formula>0</formula>
    </cfRule>
    <cfRule type="cellIs" dxfId="716" priority="40" operator="equal">
      <formula>MIN($F$31:$F$40)</formula>
    </cfRule>
  </conditionalFormatting>
  <conditionalFormatting sqref="E31:E40">
    <cfRule type="cellIs" dxfId="715" priority="37" stopIfTrue="1" operator="lessThan">
      <formula>0</formula>
    </cfRule>
    <cfRule type="cellIs" dxfId="714" priority="38" operator="equal">
      <formula>MIN($E$31:$E$40)</formula>
    </cfRule>
  </conditionalFormatting>
  <conditionalFormatting sqref="F19:F28">
    <cfRule type="cellIs" dxfId="713" priority="35" stopIfTrue="1" operator="lessThan">
      <formula>0</formula>
    </cfRule>
    <cfRule type="cellIs" dxfId="712" priority="36" operator="equal">
      <formula>MIN($F$19:$F$28)</formula>
    </cfRule>
  </conditionalFormatting>
  <conditionalFormatting sqref="E19:E28">
    <cfRule type="cellIs" dxfId="711" priority="33" stopIfTrue="1" operator="lessThan">
      <formula>0</formula>
    </cfRule>
    <cfRule type="cellIs" dxfId="710" priority="34" operator="equal">
      <formula>MIN($E$19:$E$28)</formula>
    </cfRule>
  </conditionalFormatting>
  <conditionalFormatting sqref="F43:F52">
    <cfRule type="cellIs" dxfId="709" priority="31" stopIfTrue="1" operator="lessThan">
      <formula>0</formula>
    </cfRule>
    <cfRule type="cellIs" dxfId="708" priority="32" operator="equal">
      <formula>MIN($F$43:$F$52)</formula>
    </cfRule>
  </conditionalFormatting>
  <conditionalFormatting sqref="E43:E52">
    <cfRule type="cellIs" dxfId="707" priority="29" stopIfTrue="1" operator="lessThan">
      <formula>0</formula>
    </cfRule>
    <cfRule type="cellIs" dxfId="706" priority="30" operator="equal">
      <formula>MIN($E$43:$E$52)</formula>
    </cfRule>
  </conditionalFormatting>
  <conditionalFormatting sqref="G19:G28">
    <cfRule type="cellIs" dxfId="705" priority="11" stopIfTrue="1" operator="lessThanOrEqual">
      <formula>0</formula>
    </cfRule>
    <cfRule type="cellIs" dxfId="704" priority="12" operator="equal">
      <formula>MIN($G$19:$G$28)</formula>
    </cfRule>
  </conditionalFormatting>
  <conditionalFormatting sqref="G31:G40">
    <cfRule type="cellIs" dxfId="703" priority="9" stopIfTrue="1" operator="lessThanOrEqual">
      <formula>0</formula>
    </cfRule>
    <cfRule type="cellIs" dxfId="702" priority="10" operator="equal">
      <formula>MIN($G$19:$G$28)</formula>
    </cfRule>
  </conditionalFormatting>
  <conditionalFormatting sqref="G43:G52">
    <cfRule type="cellIs" dxfId="701" priority="7" stopIfTrue="1" operator="lessThanOrEqual">
      <formula>0</formula>
    </cfRule>
    <cfRule type="cellIs" dxfId="700" priority="8" operator="equal">
      <formula>MIN($G$19:$G$28)</formula>
    </cfRule>
  </conditionalFormatting>
  <conditionalFormatting sqref="S7:T16">
    <cfRule type="cellIs" dxfId="699" priority="3" operator="lessThanOrEqual">
      <formula>0</formula>
    </cfRule>
    <cfRule type="cellIs" dxfId="698" priority="4" operator="greaterThan">
      <formula>0</formula>
    </cfRule>
  </conditionalFormatting>
  <conditionalFormatting sqref="U7:U16">
    <cfRule type="cellIs" dxfId="697" priority="1" operator="lessThanOrEqual">
      <formula>0</formula>
    </cfRule>
    <cfRule type="cellIs" dxfId="69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1.0000000000000009</v>
      </c>
    </row>
    <row r="2" spans="1:23" x14ac:dyDescent="0.2">
      <c r="A2" t="s">
        <v>4</v>
      </c>
      <c r="B2" s="34" t="s">
        <v>12</v>
      </c>
      <c r="C2" s="40">
        <f>'B Analysis'!B27</f>
        <v>0.66750000532123865</v>
      </c>
      <c r="D2" s="34" t="s">
        <v>13</v>
      </c>
      <c r="E2" s="40">
        <f>'B Analysis'!H27</f>
        <v>0.33249999467876212</v>
      </c>
      <c r="F2" s="34" t="s">
        <v>17</v>
      </c>
      <c r="G2" s="40">
        <f>'B Analysis'!V27</f>
        <v>1.7003124371943499</v>
      </c>
      <c r="H2" t="s">
        <v>20</v>
      </c>
      <c r="I2" s="48">
        <f>'B Analysis'!W27</f>
        <v>-4</v>
      </c>
      <c r="J2" t="s">
        <v>6</v>
      </c>
      <c r="K2" s="48">
        <f>C2*G2-E2*I2</f>
        <v>2.4649585395900453</v>
      </c>
      <c r="L2" t="s">
        <v>5</v>
      </c>
      <c r="M2" s="48">
        <v>2</v>
      </c>
      <c r="N2" t="s">
        <v>47</v>
      </c>
      <c r="O2" s="48">
        <v>4</v>
      </c>
    </row>
    <row r="4" spans="1:23" x14ac:dyDescent="0.2">
      <c r="A4" t="s">
        <v>10</v>
      </c>
      <c r="B4">
        <f>$C$2</f>
        <v>0.66750000532123865</v>
      </c>
      <c r="C4" t="s">
        <v>11</v>
      </c>
      <c r="D4">
        <f>$E$2</f>
        <v>0.33249999467876212</v>
      </c>
      <c r="E4" t="s">
        <v>5</v>
      </c>
      <c r="F4">
        <f>$G$2</f>
        <v>1.7003124371943499</v>
      </c>
      <c r="G4" t="s">
        <v>72</v>
      </c>
      <c r="H4">
        <f>$I$2</f>
        <v>-4</v>
      </c>
      <c r="I4" t="s">
        <v>6</v>
      </c>
      <c r="J4">
        <f>$K$2</f>
        <v>2.4649585395900453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0.66750000532123865</v>
      </c>
      <c r="C7" s="18">
        <v>1</v>
      </c>
      <c r="D7" s="37">
        <f>C7*D4</f>
        <v>0.33249999467876212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1.0000000000000009</v>
      </c>
      <c r="R7" s="26">
        <f>B7-D7</f>
        <v>0.33500001064247653</v>
      </c>
      <c r="S7" s="26">
        <f>SUM(C7)*$B$4*$F$4</f>
        <v>1.1349585608749968</v>
      </c>
      <c r="T7" s="9">
        <f>SUM(C7)*$D$4*$H$4</f>
        <v>-1.3299999787150485</v>
      </c>
      <c r="U7" s="91">
        <f>S7+T7</f>
        <v>-0.19504141784005169</v>
      </c>
      <c r="V7" s="68">
        <f>(U7-W7*D7)/B7</f>
        <v>0.20593045055116907</v>
      </c>
      <c r="W7" s="18">
        <f>-COUNT(D7:M7)</f>
        <v>-1</v>
      </c>
    </row>
    <row r="8" spans="1:23" x14ac:dyDescent="0.2">
      <c r="A8" s="20">
        <v>2</v>
      </c>
      <c r="B8" s="19">
        <f>C8*B4</f>
        <v>0.85790712919781964</v>
      </c>
      <c r="C8" s="19">
        <f>1/(1-B4*D4)</f>
        <v>1.2852541158931472</v>
      </c>
      <c r="D8" s="32">
        <f>C8*D4</f>
        <v>0.42734698669532856</v>
      </c>
      <c r="E8" s="1">
        <f>D8*D4</f>
        <v>0.14209287080218178</v>
      </c>
      <c r="F8" s="1"/>
      <c r="G8" s="1"/>
      <c r="H8" s="1"/>
      <c r="I8" s="1"/>
      <c r="J8" s="1"/>
      <c r="K8" s="1"/>
      <c r="L8" s="1"/>
      <c r="M8" s="3"/>
      <c r="N8">
        <f>B8+E8</f>
        <v>1.0000000000000013</v>
      </c>
      <c r="R8" s="16">
        <f>B8-E8</f>
        <v>0.71581425839563784</v>
      </c>
      <c r="S8" s="16">
        <f>SUM(C8:D8)*$B$4*$F$4</f>
        <v>1.9437312827467492</v>
      </c>
      <c r="T8" s="3">
        <f>SUM(C8:D8)*$D$4*$H$4</f>
        <v>-2.2777594299900414</v>
      </c>
      <c r="U8" s="92">
        <f>S8+T8+U7</f>
        <v>-0.52906956508334391</v>
      </c>
      <c r="V8" s="68">
        <f>(U8-W8*E8)/B8</f>
        <v>-0.2854432783510697</v>
      </c>
      <c r="W8" s="19">
        <f>-COUNT(D8:M8)</f>
        <v>-2</v>
      </c>
    </row>
    <row r="9" spans="1:23" x14ac:dyDescent="0.2">
      <c r="A9" s="20">
        <v>3</v>
      </c>
      <c r="B9" s="19">
        <f>C9*B4</f>
        <v>0.93389835487523976</v>
      </c>
      <c r="C9" s="19">
        <f>1/(1-D4*B4/(1-D4*B4))</f>
        <v>1.3990986478356584</v>
      </c>
      <c r="D9" s="32">
        <f>C9*D4*C8</f>
        <v>0.59790059124207728</v>
      </c>
      <c r="E9" s="1">
        <f>D9*(D4)</f>
        <v>0.19880194340641943</v>
      </c>
      <c r="F9" s="1">
        <f>E9*D4</f>
        <v>6.6101645124762035E-2</v>
      </c>
      <c r="G9" s="1"/>
      <c r="H9" s="1"/>
      <c r="I9" s="1"/>
      <c r="J9" s="1"/>
      <c r="K9" s="1"/>
      <c r="L9" s="1"/>
      <c r="M9" s="3"/>
      <c r="N9">
        <f>B9+F9</f>
        <v>1.0000000000000018</v>
      </c>
      <c r="R9" s="16">
        <f>B9-F9</f>
        <v>0.86779670975047773</v>
      </c>
      <c r="S9" s="16">
        <f>SUM(C9:E9)*$B$4*$F$4</f>
        <v>2.4921433500398331</v>
      </c>
      <c r="T9" s="3">
        <f>SUM(C9:E9)*$D$4*$H$4</f>
        <v>-2.9204155259664049</v>
      </c>
      <c r="U9" s="92">
        <f t="shared" ref="U9:U15" si="0">S9+T9+U8</f>
        <v>-0.95734174100991565</v>
      </c>
      <c r="V9" s="68">
        <f>(U9-W9*F9)/B9</f>
        <v>-0.81276169047008329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0.96812259261730726</v>
      </c>
      <c r="C10" s="19">
        <f>1/(1-D4*B4/(1-D4*B4/(1-D4*B4)))</f>
        <v>1.4503709137071723</v>
      </c>
      <c r="D10" s="32">
        <f>C10*D4*C9</f>
        <v>0.67471297395784813</v>
      </c>
      <c r="E10" s="1">
        <f>D10*D4*C8</f>
        <v>0.28833655630513011</v>
      </c>
      <c r="F10" s="1">
        <f>E10*D4</f>
        <v>9.5871903437148354E-2</v>
      </c>
      <c r="G10" s="1">
        <f>F10*D4</f>
        <v>3.1877407382694622E-2</v>
      </c>
      <c r="H10" s="1"/>
      <c r="I10" s="1"/>
      <c r="J10" s="1"/>
      <c r="K10" s="1"/>
      <c r="L10" s="1"/>
      <c r="M10" s="3"/>
      <c r="N10">
        <f>B10+G10</f>
        <v>1.0000000000000018</v>
      </c>
      <c r="R10" s="16">
        <f>B10-G10</f>
        <v>0.93624518523461264</v>
      </c>
      <c r="S10" s="16">
        <f>SUM(C10:F10)*$B$4*$F$4</f>
        <v>2.8479428314280306</v>
      </c>
      <c r="T10" s="3">
        <f>SUM(C10:F10)*$D$4*$H$4</f>
        <v>-3.337358768641542</v>
      </c>
      <c r="U10" s="92">
        <f t="shared" si="0"/>
        <v>-1.446757678223427</v>
      </c>
      <c r="V10" s="68">
        <f>(U10-W10*G10)/B10</f>
        <v>-1.362686976580185</v>
      </c>
      <c r="W10" s="19">
        <f t="shared" si="1"/>
        <v>-4</v>
      </c>
    </row>
    <row r="11" spans="1:23" x14ac:dyDescent="0.2">
      <c r="A11" s="20">
        <v>5</v>
      </c>
      <c r="B11" s="19">
        <f>C11*B4</f>
        <v>0.98436919390064137</v>
      </c>
      <c r="C11" s="19">
        <f>1/(1-D4*B4/(1-D4*B4/(1-D4*B4/(1-D4*B4))))</f>
        <v>1.4747103910911692</v>
      </c>
      <c r="D11" s="32">
        <f>C11*D4*C10</f>
        <v>0.71117661019749623</v>
      </c>
      <c r="E11" s="1">
        <f>D11*D4*C9</f>
        <v>0.33083956741047349</v>
      </c>
      <c r="F11" s="1">
        <f>E11*D4*C8</f>
        <v>0.14138329221245188</v>
      </c>
      <c r="G11" s="1">
        <f>F11*D4</f>
        <v>4.7009943908306123E-2</v>
      </c>
      <c r="H11" s="1">
        <f>G11*D4</f>
        <v>1.563080609936069E-2</v>
      </c>
      <c r="I11" s="1"/>
      <c r="J11" s="1"/>
      <c r="K11" s="1"/>
      <c r="L11" s="1"/>
      <c r="M11" s="3"/>
      <c r="N11">
        <f>B11+H11</f>
        <v>1.000000000000002</v>
      </c>
      <c r="R11" s="16">
        <f>B11-H11</f>
        <v>0.96873838780128063</v>
      </c>
      <c r="S11" s="16">
        <f>SUM(C11:G11)*$B$4*$F$4</f>
        <v>3.0701988806728422</v>
      </c>
      <c r="T11" s="3">
        <f>SUM(C11:G11)*$D$4*$H$4</f>
        <v>-3.5978092828321189</v>
      </c>
      <c r="U11" s="92">
        <f t="shared" si="0"/>
        <v>-1.9743680803827037</v>
      </c>
      <c r="V11" s="68">
        <f>(U11-W11*H11)/B11</f>
        <v>-1.9263240475578081</v>
      </c>
      <c r="W11" s="19">
        <f t="shared" si="1"/>
        <v>-5</v>
      </c>
    </row>
    <row r="12" spans="1:23" x14ac:dyDescent="0.2">
      <c r="A12" s="20">
        <v>6</v>
      </c>
      <c r="B12" s="19">
        <f>C12*B4</f>
        <v>0.99227402377777418</v>
      </c>
      <c r="C12" s="19">
        <f>1/(1-D4*B4/(1-D4*B4/(1-D4*B4/(1-D4*B4/(1-D4*B4)))))</f>
        <v>1.4865528327602573</v>
      </c>
      <c r="D12" s="32">
        <f>C12*D4*C11</f>
        <v>0.72891809570263677</v>
      </c>
      <c r="E12" s="1">
        <f>D12*D4*C10</f>
        <v>0.35151952786461893</v>
      </c>
      <c r="F12" s="1">
        <f>E12*D4*C9</f>
        <v>0.16352698734392915</v>
      </c>
      <c r="G12" s="1">
        <f>F12*D4*C8</f>
        <v>6.9882765284793258E-2</v>
      </c>
      <c r="H12" s="1">
        <f>G12*D4</f>
        <v>2.323601908533094E-2</v>
      </c>
      <c r="I12" s="1">
        <f>H12*D4</f>
        <v>7.7259762222281524E-3</v>
      </c>
      <c r="J12" s="1"/>
      <c r="K12" s="1"/>
      <c r="L12" s="1"/>
      <c r="M12" s="3"/>
      <c r="N12">
        <f>B12+I12</f>
        <v>1.0000000000000024</v>
      </c>
      <c r="R12" s="16">
        <f>B12-I12</f>
        <v>0.98454804755554604</v>
      </c>
      <c r="S12" s="16">
        <f>SUM(C12:H12)*$B$4*$F$4</f>
        <v>3.2047101098125603</v>
      </c>
      <c r="T12" s="3">
        <f>SUM(C12:H12)*$D$4*$H$4</f>
        <v>-3.7554361231943227</v>
      </c>
      <c r="U12" s="92">
        <f t="shared" si="0"/>
        <v>-2.5250940937644661</v>
      </c>
      <c r="V12" s="68">
        <f>(U12-W12*I12)/B12</f>
        <v>-2.4980380187663016</v>
      </c>
      <c r="W12" s="19">
        <f t="shared" si="1"/>
        <v>-6</v>
      </c>
    </row>
    <row r="13" spans="1:23" x14ac:dyDescent="0.2">
      <c r="A13" s="20">
        <v>7</v>
      </c>
      <c r="B13" s="19">
        <f>C13*B4</f>
        <v>0.9961662344245289</v>
      </c>
      <c r="C13" s="19">
        <f>1/(1-D4*B4/(1-D4*B4/(1-D4*B4/(1-D4*B4/(1-D4*B4/(1-D4*B4))))))</f>
        <v>1.4923838598999224</v>
      </c>
      <c r="D13" s="32">
        <f>C13*D4*C12</f>
        <v>0.73765371681601632</v>
      </c>
      <c r="E13" s="1">
        <f>D13*D4*C11</f>
        <v>0.36170200661560892</v>
      </c>
      <c r="F13" s="1">
        <f>E13*D4*C10</f>
        <v>0.17443018542521305</v>
      </c>
      <c r="G13" s="1">
        <f>F13*D4*C9</f>
        <v>8.1144973360949446E-2</v>
      </c>
      <c r="H13" s="1">
        <f>G13*D4*C8</f>
        <v>3.4677059851274457E-2</v>
      </c>
      <c r="I13" s="1">
        <f>H13*D4</f>
        <v>1.1530122216023873E-2</v>
      </c>
      <c r="J13" s="1">
        <f>I13*D4</f>
        <v>3.8337655754734144E-3</v>
      </c>
      <c r="K13" s="1"/>
      <c r="L13" s="1"/>
      <c r="M13" s="3"/>
      <c r="N13">
        <f>B13+J13</f>
        <v>1.0000000000000022</v>
      </c>
      <c r="R13" s="16">
        <f>B13-J13</f>
        <v>0.99233246884905546</v>
      </c>
      <c r="S13" s="16">
        <f>SUM(C13:I13)*$B$4*$F$4</f>
        <v>3.2840274789332691</v>
      </c>
      <c r="T13" s="3">
        <f>SUM(C13:I13)*$D$4*$H$4</f>
        <v>-3.8483840975775876</v>
      </c>
      <c r="U13" s="92">
        <f t="shared" si="0"/>
        <v>-3.0894507124087847</v>
      </c>
      <c r="V13" s="68">
        <f>(U13-W13*J13)/B13</f>
        <v>-3.0744008856611162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0.99809393661008272</v>
      </c>
      <c r="C14" s="19">
        <f>1/(1-D4*B4/(1-D4*B4/(1-D4*B4/(1-D4*B4/(1-D4*B4/(1-D4*B4/(1-D4*B4)))))))</f>
        <v>1.4952718032260444</v>
      </c>
      <c r="D14" s="32">
        <f>C14*D4*C13</f>
        <v>0.74198022363713934</v>
      </c>
      <c r="E14" s="1">
        <f>D14*D4*C12</f>
        <v>0.36674510122792259</v>
      </c>
      <c r="F14" s="1">
        <f>E14*D4*C11</f>
        <v>0.17983023199986128</v>
      </c>
      <c r="G14" s="1">
        <f>F14*D4*C10</f>
        <v>8.6722827463134228E-2</v>
      </c>
      <c r="H14" s="1">
        <f>G14*D4*C9</f>
        <v>4.0343484742205976E-2</v>
      </c>
      <c r="I14" s="1">
        <f>H14*D4*C8</f>
        <v>1.7240666637370689E-2</v>
      </c>
      <c r="J14" s="1">
        <f>I14*D4</f>
        <v>5.7325215651840662E-3</v>
      </c>
      <c r="K14" s="1">
        <f>J14*D4</f>
        <v>1.9060633899195911E-3</v>
      </c>
      <c r="L14" s="1"/>
      <c r="M14" s="3"/>
      <c r="N14">
        <f>B14+K14</f>
        <v>1.0000000000000022</v>
      </c>
      <c r="R14" s="16">
        <f>B14-K14</f>
        <v>0.99618787322016311</v>
      </c>
      <c r="S14" s="16">
        <f>SUM(C14:J14)*$B$4*$F$4</f>
        <v>3.3298173097906347</v>
      </c>
      <c r="T14" s="3">
        <f>SUM(C14:J14)*$D$4*$H$4</f>
        <v>-3.9020428620162737</v>
      </c>
      <c r="U14" s="92">
        <f t="shared" si="0"/>
        <v>-3.6616762646344236</v>
      </c>
      <c r="V14" s="68">
        <f>(U14-W14*K14)/B14</f>
        <v>-3.6533913530221027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0.99905143835838861</v>
      </c>
      <c r="C15" s="19">
        <f>1/(1-D4*B4/(1-D4*B4/(1-D4*B4/(1-D4*B4/(1-D4*B4/(1-D4*B4/(1-D4*B4/(1-D4*B4))))))))</f>
        <v>1.4967062627626329</v>
      </c>
      <c r="D15" s="32">
        <f>C15*D4*C14</f>
        <v>0.74412922667107639</v>
      </c>
      <c r="E15" s="1">
        <f>D15*D4*C13</f>
        <v>0.36925003790556327</v>
      </c>
      <c r="F15" s="1">
        <f>E15*D4*C12</f>
        <v>0.18251246895269899</v>
      </c>
      <c r="G15" s="1">
        <f>F15*D4*C11</f>
        <v>8.949338252846567E-2</v>
      </c>
      <c r="H15" s="1">
        <f>G15*D4*C10</f>
        <v>4.315803347300573E-2</v>
      </c>
      <c r="I15" s="1">
        <f>H15*D4*C9</f>
        <v>2.0077129815237866E-2</v>
      </c>
      <c r="J15" s="1">
        <f>I15*D4*C8</f>
        <v>8.5799009280328412E-3</v>
      </c>
      <c r="K15" s="1">
        <f>J15*D4</f>
        <v>2.8528170129152259E-3</v>
      </c>
      <c r="L15" s="1">
        <f>K15*D4</f>
        <v>9.4856164161379465E-4</v>
      </c>
      <c r="M15" s="3"/>
      <c r="N15">
        <f>B15+L15</f>
        <v>1.0000000000000024</v>
      </c>
      <c r="R15" s="16">
        <f>B15-L15</f>
        <v>0.99810287671677478</v>
      </c>
      <c r="S15" s="16">
        <f>SUM(C15:K15)*$B$4*$F$4</f>
        <v>3.3557992346397469</v>
      </c>
      <c r="T15" s="3">
        <f>SUM(C15:K15)*$D$4*$H$4</f>
        <v>-3.932489752931529</v>
      </c>
      <c r="U15" s="92">
        <f t="shared" si="0"/>
        <v>-4.2383667829262057</v>
      </c>
      <c r="V15" s="68">
        <f>(U15-W15*L15)/B15</f>
        <v>-4.2338457918663437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0.99952771867822499</v>
      </c>
      <c r="C16" s="33">
        <f>1/(1-D4*B4/(1-D4*B4/(1-D4*B4/(1-D4*B4/(1-D4*B4/(1-D4*B4/(1-D4*B4/(1-D4*B4/(1-D4*B4)))))))))</f>
        <v>1.4974197913259879</v>
      </c>
      <c r="D16" s="38">
        <f>C16*D4*C15</f>
        <v>0.74519818331177623</v>
      </c>
      <c r="E16" s="28">
        <f>D16*D4*C14</f>
        <v>0.37049604298504007</v>
      </c>
      <c r="F16" s="28">
        <f>E16*D4*C13</f>
        <v>0.18384666669806635</v>
      </c>
      <c r="G16" s="28">
        <f>F16*D4*C12</f>
        <v>9.0871511450919998E-2</v>
      </c>
      <c r="H16" s="28">
        <f>G16*D4*C11</f>
        <v>4.4558045715356973E-2</v>
      </c>
      <c r="I16" s="28">
        <f>H16*D4*C10</f>
        <v>2.1488042737276402E-2</v>
      </c>
      <c r="J16" s="28">
        <f>I16*D4*C9</f>
        <v>9.9962437765270008E-3</v>
      </c>
      <c r="K16" s="28">
        <f>J16*D4*C8</f>
        <v>4.2718646561707447E-3</v>
      </c>
      <c r="L16" s="28">
        <f>K16*D4</f>
        <v>1.4203949754451647E-3</v>
      </c>
      <c r="M16" s="4">
        <f>L16*D4</f>
        <v>4.7228132177725774E-4</v>
      </c>
      <c r="N16">
        <f>B16+M16</f>
        <v>1.0000000000000022</v>
      </c>
      <c r="R16" s="17">
        <f>B16-M16</f>
        <v>0.99905543735644775</v>
      </c>
      <c r="S16" s="17">
        <f>SUM(C16:L16)*$B$4*$F$4</f>
        <v>3.3703352477136468</v>
      </c>
      <c r="T16" s="4">
        <f>SUM(C16:L16)*$D$4*$H$4</f>
        <v>-3.9495237643442302</v>
      </c>
      <c r="U16" s="93">
        <f>S16+T16+U15</f>
        <v>-4.8175552995567887</v>
      </c>
      <c r="V16" s="69">
        <f>(U16-W16*M16)/B16</f>
        <v>-4.815106571234967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4</v>
      </c>
      <c r="D19" s="9">
        <f>SUM($C$19:C19)</f>
        <v>4</v>
      </c>
      <c r="E19" s="26">
        <f t="shared" ref="E19:E28" si="2">B19/R7</f>
        <v>2.9850745320340728</v>
      </c>
      <c r="F19" s="9">
        <f t="shared" ref="F19:F28" si="3">D19/R7</f>
        <v>11.940298128136291</v>
      </c>
      <c r="G19" s="2">
        <f>F19*2</f>
        <v>23.880596256272582</v>
      </c>
    </row>
    <row r="20" spans="1:7" x14ac:dyDescent="0.2">
      <c r="A20" s="19">
        <v>2</v>
      </c>
      <c r="B20" s="16">
        <f>C19</f>
        <v>4</v>
      </c>
      <c r="C20" s="1">
        <f>B20*$O$2</f>
        <v>16</v>
      </c>
      <c r="D20" s="3">
        <f>SUM($C$19:C20)</f>
        <v>20</v>
      </c>
      <c r="E20" s="16">
        <f t="shared" si="2"/>
        <v>5.5880418042597295</v>
      </c>
      <c r="F20" s="3">
        <f t="shared" si="3"/>
        <v>27.940209021298646</v>
      </c>
      <c r="G20" s="3">
        <f t="shared" ref="G20:G28" si="4">F20*2</f>
        <v>55.880418042597292</v>
      </c>
    </row>
    <row r="21" spans="1:7" x14ac:dyDescent="0.2">
      <c r="A21" s="19">
        <v>3</v>
      </c>
      <c r="B21" s="16">
        <f t="shared" ref="B21:B28" si="5">C20</f>
        <v>16</v>
      </c>
      <c r="C21" s="1">
        <f>B21*$O$2</f>
        <v>64</v>
      </c>
      <c r="D21" s="3">
        <f>SUM($C$19:C21)</f>
        <v>84</v>
      </c>
      <c r="E21" s="16">
        <f t="shared" si="2"/>
        <v>18.437497884268961</v>
      </c>
      <c r="F21" s="3">
        <f t="shared" si="3"/>
        <v>96.796863892412048</v>
      </c>
      <c r="G21" s="3">
        <f t="shared" si="4"/>
        <v>193.5937277848241</v>
      </c>
    </row>
    <row r="22" spans="1:7" x14ac:dyDescent="0.2">
      <c r="A22" s="19">
        <v>4</v>
      </c>
      <c r="B22" s="16">
        <f t="shared" si="5"/>
        <v>64</v>
      </c>
      <c r="C22" s="1">
        <f>B22*$O$2</f>
        <v>256</v>
      </c>
      <c r="D22" s="3">
        <f>SUM($C$19:C22)</f>
        <v>340</v>
      </c>
      <c r="E22" s="16">
        <f t="shared" si="2"/>
        <v>68.358161953016946</v>
      </c>
      <c r="F22" s="3">
        <f t="shared" si="3"/>
        <v>363.15273537540253</v>
      </c>
      <c r="G22" s="3">
        <f t="shared" si="4"/>
        <v>726.30547075080506</v>
      </c>
    </row>
    <row r="23" spans="1:7" x14ac:dyDescent="0.2">
      <c r="A23" s="19">
        <v>5</v>
      </c>
      <c r="B23" s="16">
        <f t="shared" si="5"/>
        <v>256</v>
      </c>
      <c r="C23" s="1">
        <f>B23*$O$2</f>
        <v>1024</v>
      </c>
      <c r="D23" s="3">
        <f>SUM($C$19:C23)</f>
        <v>1364</v>
      </c>
      <c r="E23" s="16">
        <f t="shared" si="2"/>
        <v>264.26123215890749</v>
      </c>
      <c r="F23" s="3">
        <f t="shared" si="3"/>
        <v>1408.016877596679</v>
      </c>
      <c r="G23" s="3">
        <f t="shared" si="4"/>
        <v>2816.033755193358</v>
      </c>
    </row>
    <row r="24" spans="1:7" x14ac:dyDescent="0.2">
      <c r="A24" s="19">
        <v>6</v>
      </c>
      <c r="B24" s="16">
        <f t="shared" si="5"/>
        <v>1024</v>
      </c>
      <c r="C24" s="1">
        <f>B24*$O$2</f>
        <v>4096</v>
      </c>
      <c r="D24" s="3">
        <f>SUM($C$19:C24)</f>
        <v>5460</v>
      </c>
      <c r="E24" s="16">
        <f t="shared" si="2"/>
        <v>1040.0711296339534</v>
      </c>
      <c r="F24" s="3">
        <f t="shared" si="3"/>
        <v>5545.69176543104</v>
      </c>
      <c r="G24" s="3">
        <f t="shared" si="4"/>
        <v>11091.38353086208</v>
      </c>
    </row>
    <row r="25" spans="1:7" x14ac:dyDescent="0.2">
      <c r="A25" s="19">
        <v>7</v>
      </c>
      <c r="B25" s="16">
        <f t="shared" si="5"/>
        <v>4096</v>
      </c>
      <c r="C25" s="1">
        <f>B25*$O$2</f>
        <v>16384</v>
      </c>
      <c r="D25" s="3">
        <f>SUM($C$19:C25)</f>
        <v>21844</v>
      </c>
      <c r="E25" s="16">
        <f t="shared" si="2"/>
        <v>4127.6488763394946</v>
      </c>
      <c r="F25" s="3">
        <f t="shared" si="3"/>
        <v>22012.783704775371</v>
      </c>
      <c r="G25" s="3">
        <f t="shared" si="4"/>
        <v>44025.567409550742</v>
      </c>
    </row>
    <row r="26" spans="1:7" x14ac:dyDescent="0.2">
      <c r="A26" s="19">
        <v>8</v>
      </c>
      <c r="B26" s="16">
        <f t="shared" si="5"/>
        <v>16384</v>
      </c>
      <c r="C26" s="1">
        <f>B26*$O$2</f>
        <v>65536</v>
      </c>
      <c r="D26" s="3">
        <f>SUM($C$19:C26)</f>
        <v>87380</v>
      </c>
      <c r="E26" s="16">
        <f t="shared" si="2"/>
        <v>16446.696893668213</v>
      </c>
      <c r="F26" s="3">
        <f t="shared" si="3"/>
        <v>87714.378330610867</v>
      </c>
      <c r="G26" s="3">
        <f t="shared" si="4"/>
        <v>175428.75666122173</v>
      </c>
    </row>
    <row r="27" spans="1:7" x14ac:dyDescent="0.2">
      <c r="A27" s="19">
        <v>9</v>
      </c>
      <c r="B27" s="16">
        <f t="shared" si="5"/>
        <v>65536</v>
      </c>
      <c r="C27" s="1">
        <f>B27*$O$2</f>
        <v>262144</v>
      </c>
      <c r="D27" s="3">
        <f>SUM($C$19:C27)</f>
        <v>349524</v>
      </c>
      <c r="E27" s="16">
        <f t="shared" si="2"/>
        <v>65660.566188906727</v>
      </c>
      <c r="F27" s="3">
        <f t="shared" si="3"/>
        <v>350188.35047319694</v>
      </c>
      <c r="G27" s="3">
        <f t="shared" si="4"/>
        <v>700376.70094639389</v>
      </c>
    </row>
    <row r="28" spans="1:7" ht="17" thickBot="1" x14ac:dyDescent="0.25">
      <c r="A28" s="33">
        <v>10</v>
      </c>
      <c r="B28" s="17">
        <f t="shared" si="5"/>
        <v>262144</v>
      </c>
      <c r="C28" s="28">
        <f>B28*$O$2</f>
        <v>1048576</v>
      </c>
      <c r="D28" s="4">
        <f>SUM($C$19:C28)</f>
        <v>1398100</v>
      </c>
      <c r="E28" s="17">
        <f t="shared" si="2"/>
        <v>262391.84553526534</v>
      </c>
      <c r="F28" s="4">
        <f t="shared" si="3"/>
        <v>1399421.841594141</v>
      </c>
      <c r="G28" s="4">
        <f t="shared" si="4"/>
        <v>2798843.683188282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4</v>
      </c>
      <c r="D31" s="9">
        <f>SUM($C$31:C31)</f>
        <v>4</v>
      </c>
      <c r="E31" s="3">
        <f t="shared" ref="E31:E40" si="6">B31/R7</f>
        <v>2.9850745320340728</v>
      </c>
      <c r="F31" s="3">
        <f t="shared" ref="F31:F40" si="7">D31/R7</f>
        <v>11.940298128136291</v>
      </c>
      <c r="G31" s="2">
        <f>F31*2</f>
        <v>23.880596256272582</v>
      </c>
    </row>
    <row r="32" spans="1:7" x14ac:dyDescent="0.2">
      <c r="A32" s="19">
        <v>2</v>
      </c>
      <c r="B32" s="16">
        <f>B31*($O$2+1)</f>
        <v>5</v>
      </c>
      <c r="C32" s="1">
        <f>B32*$O$2</f>
        <v>20</v>
      </c>
      <c r="D32" s="3">
        <f>SUM($C$31:C32)</f>
        <v>24</v>
      </c>
      <c r="E32" s="3">
        <f t="shared" si="6"/>
        <v>6.9850522553246615</v>
      </c>
      <c r="F32" s="3">
        <f t="shared" si="7"/>
        <v>33.528250825558374</v>
      </c>
      <c r="G32" s="3">
        <f t="shared" ref="G32:G40" si="8">F32*2</f>
        <v>67.056501651116747</v>
      </c>
    </row>
    <row r="33" spans="1:7" x14ac:dyDescent="0.2">
      <c r="A33" s="19">
        <v>3</v>
      </c>
      <c r="B33" s="16">
        <f>B32*($O$2+1)</f>
        <v>25</v>
      </c>
      <c r="C33" s="1">
        <f>B33*$O$2</f>
        <v>100</v>
      </c>
      <c r="D33" s="3">
        <f>SUM($C$31:C33)</f>
        <v>124</v>
      </c>
      <c r="E33" s="3">
        <f t="shared" si="6"/>
        <v>28.808590444170253</v>
      </c>
      <c r="F33" s="3">
        <f t="shared" si="7"/>
        <v>142.89060860308444</v>
      </c>
      <c r="G33" s="3">
        <f t="shared" si="8"/>
        <v>285.78121720616889</v>
      </c>
    </row>
    <row r="34" spans="1:7" x14ac:dyDescent="0.2">
      <c r="A34" s="19">
        <v>4</v>
      </c>
      <c r="B34" s="16">
        <f>B33*($O$2+1)</f>
        <v>125</v>
      </c>
      <c r="C34" s="1">
        <f>B34*$O$2</f>
        <v>500</v>
      </c>
      <c r="D34" s="3">
        <f>SUM($C$31:C34)</f>
        <v>624</v>
      </c>
      <c r="E34" s="3">
        <f t="shared" si="6"/>
        <v>133.51203506448621</v>
      </c>
      <c r="F34" s="3">
        <f t="shared" si="7"/>
        <v>666.49207904191519</v>
      </c>
      <c r="G34" s="3">
        <f t="shared" si="8"/>
        <v>1332.9841580838304</v>
      </c>
    </row>
    <row r="35" spans="1:7" x14ac:dyDescent="0.2">
      <c r="A35" s="19">
        <v>5</v>
      </c>
      <c r="B35" s="16">
        <f>B34*($O$2+1)</f>
        <v>625</v>
      </c>
      <c r="C35" s="1">
        <f>B35*$O$2</f>
        <v>2500</v>
      </c>
      <c r="D35" s="3">
        <f>SUM($C$31:C35)</f>
        <v>3124</v>
      </c>
      <c r="E35" s="3">
        <f t="shared" si="6"/>
        <v>645.16902382545777</v>
      </c>
      <c r="F35" s="3">
        <f t="shared" si="7"/>
        <v>3224.8128486891683</v>
      </c>
      <c r="G35" s="3">
        <f t="shared" si="8"/>
        <v>6449.6256973783366</v>
      </c>
    </row>
    <row r="36" spans="1:7" x14ac:dyDescent="0.2">
      <c r="A36" s="19">
        <v>6</v>
      </c>
      <c r="B36" s="16">
        <f>B35*($O$2+1)</f>
        <v>3125</v>
      </c>
      <c r="C36" s="1">
        <f>B36*$O$2</f>
        <v>12500</v>
      </c>
      <c r="D36" s="3">
        <f>SUM($C$31:C36)</f>
        <v>15624</v>
      </c>
      <c r="E36" s="3">
        <f t="shared" si="6"/>
        <v>3174.0451954161176</v>
      </c>
      <c r="F36" s="3">
        <f t="shared" si="7"/>
        <v>15869.210282618054</v>
      </c>
      <c r="G36" s="3">
        <f t="shared" si="8"/>
        <v>31738.420565236109</v>
      </c>
    </row>
    <row r="37" spans="1:7" x14ac:dyDescent="0.2">
      <c r="A37" s="19">
        <v>7</v>
      </c>
      <c r="B37" s="16">
        <f>B36*($O$2+1)</f>
        <v>15625</v>
      </c>
      <c r="C37" s="1">
        <f>B37*$O$2</f>
        <v>62500</v>
      </c>
      <c r="D37" s="3">
        <f>SUM($C$31:C37)</f>
        <v>78124</v>
      </c>
      <c r="E37" s="3">
        <f t="shared" si="6"/>
        <v>15745.730882032372</v>
      </c>
      <c r="F37" s="3">
        <f t="shared" si="7"/>
        <v>78727.646683385407</v>
      </c>
      <c r="G37" s="3">
        <f t="shared" si="8"/>
        <v>157455.29336677081</v>
      </c>
    </row>
    <row r="38" spans="1:7" x14ac:dyDescent="0.2">
      <c r="A38" s="19">
        <v>8</v>
      </c>
      <c r="B38" s="16">
        <f>B37*($O$2+1)</f>
        <v>78125</v>
      </c>
      <c r="C38" s="1">
        <f>B38*$O$2</f>
        <v>312500</v>
      </c>
      <c r="D38" s="3">
        <f>SUM($C$31:C38)</f>
        <v>390624</v>
      </c>
      <c r="E38" s="3">
        <f t="shared" si="6"/>
        <v>78423.962086049141</v>
      </c>
      <c r="F38" s="3">
        <f t="shared" si="7"/>
        <v>392118.806603531</v>
      </c>
      <c r="G38" s="3">
        <f t="shared" si="8"/>
        <v>784237.61320706201</v>
      </c>
    </row>
    <row r="39" spans="1:7" x14ac:dyDescent="0.2">
      <c r="A39" s="19">
        <v>9</v>
      </c>
      <c r="B39" s="16">
        <f>B38*($O$2+1)</f>
        <v>390625</v>
      </c>
      <c r="C39" s="1">
        <f>B39*$O$2</f>
        <v>1562500</v>
      </c>
      <c r="D39" s="3">
        <f>SUM($C$31:C39)</f>
        <v>1953124</v>
      </c>
      <c r="E39" s="3">
        <f t="shared" si="6"/>
        <v>391367.47234408098</v>
      </c>
      <c r="F39" s="3">
        <f t="shared" si="7"/>
        <v>1956836.3598196756</v>
      </c>
      <c r="G39" s="3">
        <f t="shared" si="8"/>
        <v>3913672.7196393511</v>
      </c>
    </row>
    <row r="40" spans="1:7" ht="17" thickBot="1" x14ac:dyDescent="0.25">
      <c r="A40" s="33">
        <v>10</v>
      </c>
      <c r="B40" s="17">
        <f>B39*($O$2+1)</f>
        <v>1953125</v>
      </c>
      <c r="C40" s="28">
        <f>B40*$O$2</f>
        <v>7812500</v>
      </c>
      <c r="D40" s="4">
        <f>SUM($C$31:C40)</f>
        <v>9765624</v>
      </c>
      <c r="E40" s="3">
        <f t="shared" si="6"/>
        <v>1954971.5931360822</v>
      </c>
      <c r="F40" s="3">
        <f t="shared" si="7"/>
        <v>9774856.9647349548</v>
      </c>
      <c r="G40" s="4">
        <f t="shared" si="8"/>
        <v>19549713.92946991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4</v>
      </c>
      <c r="D43" s="9">
        <f>SUM(C43:C43)</f>
        <v>4</v>
      </c>
      <c r="E43" s="26">
        <f t="shared" ref="E43:E52" si="9">B43/R7</f>
        <v>2.9850745320340728</v>
      </c>
      <c r="F43" s="9">
        <f t="shared" ref="F43:F52" si="10">D43/R7</f>
        <v>11.940298128136291</v>
      </c>
      <c r="G43" s="2">
        <f>F43*2</f>
        <v>23.880596256272582</v>
      </c>
    </row>
    <row r="44" spans="1:7" x14ac:dyDescent="0.2">
      <c r="A44" s="19">
        <v>2</v>
      </c>
      <c r="B44" s="16">
        <f>B43*$O$2*2</f>
        <v>8</v>
      </c>
      <c r="C44" s="1">
        <f>B44*$O$2</f>
        <v>32</v>
      </c>
      <c r="D44" s="3">
        <f>SUM($C$43:C44)</f>
        <v>36</v>
      </c>
      <c r="E44" s="16">
        <f t="shared" si="9"/>
        <v>11.176083608519459</v>
      </c>
      <c r="F44" s="3">
        <f t="shared" si="10"/>
        <v>50.29237623833756</v>
      </c>
      <c r="G44" s="3">
        <f t="shared" ref="G44:G52" si="11">F44*2</f>
        <v>100.58475247667512</v>
      </c>
    </row>
    <row r="45" spans="1:7" x14ac:dyDescent="0.2">
      <c r="A45" s="19">
        <v>3</v>
      </c>
      <c r="B45" s="16">
        <f>B44*$O$2*2</f>
        <v>64</v>
      </c>
      <c r="C45" s="1">
        <f>B45*$O$2</f>
        <v>256</v>
      </c>
      <c r="D45" s="3">
        <f>SUM($C$43:C45)</f>
        <v>292</v>
      </c>
      <c r="E45" s="16">
        <f t="shared" si="9"/>
        <v>73.749991537075843</v>
      </c>
      <c r="F45" s="3">
        <f t="shared" si="10"/>
        <v>336.48433638790857</v>
      </c>
      <c r="G45" s="3">
        <f t="shared" si="11"/>
        <v>672.96867277581714</v>
      </c>
    </row>
    <row r="46" spans="1:7" x14ac:dyDescent="0.2">
      <c r="A46" s="19">
        <v>4</v>
      </c>
      <c r="B46" s="16">
        <f>B45*$O$2*2</f>
        <v>512</v>
      </c>
      <c r="C46" s="1">
        <f>B46*$O$2</f>
        <v>2048</v>
      </c>
      <c r="D46" s="3">
        <f>SUM($C$43:C46)</f>
        <v>2340</v>
      </c>
      <c r="E46" s="16">
        <f t="shared" si="9"/>
        <v>546.86529562413557</v>
      </c>
      <c r="F46" s="3">
        <f t="shared" si="10"/>
        <v>2499.3452964071821</v>
      </c>
      <c r="G46" s="3">
        <f t="shared" si="11"/>
        <v>4998.6905928143642</v>
      </c>
    </row>
    <row r="47" spans="1:7" x14ac:dyDescent="0.2">
      <c r="A47" s="19">
        <v>5</v>
      </c>
      <c r="B47" s="16">
        <f>B46*$O$2*2</f>
        <v>4096</v>
      </c>
      <c r="C47" s="1">
        <f>B47*$O$2</f>
        <v>16384</v>
      </c>
      <c r="D47" s="3">
        <f>SUM($C$43:C47)</f>
        <v>18724</v>
      </c>
      <c r="E47" s="16">
        <f t="shared" si="9"/>
        <v>4228.1797145425198</v>
      </c>
      <c r="F47" s="3">
        <f t="shared" si="10"/>
        <v>19328.231683372596</v>
      </c>
      <c r="G47" s="3">
        <f t="shared" si="11"/>
        <v>38656.463366745193</v>
      </c>
    </row>
    <row r="48" spans="1:7" x14ac:dyDescent="0.2">
      <c r="A48" s="19">
        <v>6</v>
      </c>
      <c r="B48" s="16">
        <f>B47*$O$2*2</f>
        <v>32768</v>
      </c>
      <c r="C48" s="1">
        <f>B48*$O$2</f>
        <v>131072</v>
      </c>
      <c r="D48" s="3">
        <f>SUM($C$43:C48)</f>
        <v>149796</v>
      </c>
      <c r="E48" s="16">
        <f t="shared" si="9"/>
        <v>33282.27614828651</v>
      </c>
      <c r="F48" s="3">
        <f t="shared" si="10"/>
        <v>152146.96770961687</v>
      </c>
      <c r="G48" s="3">
        <f t="shared" si="11"/>
        <v>304293.93541923375</v>
      </c>
    </row>
    <row r="49" spans="1:7" x14ac:dyDescent="0.2">
      <c r="A49" s="19">
        <v>7</v>
      </c>
      <c r="B49" s="16">
        <f>B48*$O$2*2</f>
        <v>262144</v>
      </c>
      <c r="C49" s="1">
        <f>B49*$O$2</f>
        <v>1048576</v>
      </c>
      <c r="D49" s="3">
        <f>SUM($C$43:C49)</f>
        <v>1198372</v>
      </c>
      <c r="E49" s="16">
        <f t="shared" si="9"/>
        <v>264169.52808572765</v>
      </c>
      <c r="F49" s="3">
        <f t="shared" si="10"/>
        <v>1207631.5525480255</v>
      </c>
      <c r="G49" s="3">
        <f t="shared" si="11"/>
        <v>2415263.105096051</v>
      </c>
    </row>
    <row r="50" spans="1:7" x14ac:dyDescent="0.2">
      <c r="A50" s="19">
        <v>8</v>
      </c>
      <c r="B50" s="16">
        <f>B49*$O$2*2</f>
        <v>2097152</v>
      </c>
      <c r="C50" s="1">
        <f>B50*$O$2</f>
        <v>8388608</v>
      </c>
      <c r="D50" s="3">
        <f>SUM($C$43:C50)</f>
        <v>9586980</v>
      </c>
      <c r="E50" s="16">
        <f t="shared" si="9"/>
        <v>2105177.2023895313</v>
      </c>
      <c r="F50" s="3">
        <f t="shared" si="10"/>
        <v>9623666.6373083051</v>
      </c>
      <c r="G50" s="3">
        <f t="shared" si="11"/>
        <v>19247333.27461661</v>
      </c>
    </row>
    <row r="51" spans="1:7" x14ac:dyDescent="0.2">
      <c r="A51" s="19">
        <v>9</v>
      </c>
      <c r="B51" s="16">
        <f>B50*$O$2*2</f>
        <v>16777216</v>
      </c>
      <c r="C51" s="1">
        <f>B51*$O$2</f>
        <v>67108864</v>
      </c>
      <c r="D51" s="3">
        <f>SUM($C$43:C51)</f>
        <v>76695844</v>
      </c>
      <c r="E51" s="16">
        <f t="shared" si="9"/>
        <v>16809104.944360122</v>
      </c>
      <c r="F51" s="3">
        <f t="shared" si="10"/>
        <v>76841622.030274421</v>
      </c>
      <c r="G51" s="3">
        <f t="shared" si="11"/>
        <v>153683244.06054884</v>
      </c>
    </row>
    <row r="52" spans="1:7" ht="17" thickBot="1" x14ac:dyDescent="0.25">
      <c r="A52" s="33">
        <v>10</v>
      </c>
      <c r="B52" s="17">
        <f>B51*$O$2*2</f>
        <v>134217728</v>
      </c>
      <c r="C52" s="28">
        <f>B52*$O$2</f>
        <v>536870912</v>
      </c>
      <c r="D52" s="4">
        <f>SUM($C$43:C52)</f>
        <v>613566756</v>
      </c>
      <c r="E52" s="17">
        <f t="shared" si="9"/>
        <v>134344624.91405585</v>
      </c>
      <c r="F52" s="4">
        <f t="shared" si="10"/>
        <v>614146856.17800081</v>
      </c>
      <c r="G52" s="4">
        <f t="shared" si="11"/>
        <v>1228293712.3560016</v>
      </c>
    </row>
  </sheetData>
  <conditionalFormatting sqref="R7:R16">
    <cfRule type="cellIs" dxfId="695" priority="35" operator="lessThanOrEqual">
      <formula>0</formula>
    </cfRule>
    <cfRule type="cellIs" dxfId="694" priority="36" operator="greaterThan">
      <formula>0</formula>
    </cfRule>
  </conditionalFormatting>
  <conditionalFormatting sqref="F31:F40">
    <cfRule type="cellIs" dxfId="693" priority="27" stopIfTrue="1" operator="lessThan">
      <formula>0</formula>
    </cfRule>
    <cfRule type="cellIs" dxfId="692" priority="28" operator="equal">
      <formula>MIN($F$31:$F$40)</formula>
    </cfRule>
  </conditionalFormatting>
  <conditionalFormatting sqref="E31:E40">
    <cfRule type="cellIs" dxfId="691" priority="25" stopIfTrue="1" operator="lessThan">
      <formula>0</formula>
    </cfRule>
    <cfRule type="cellIs" dxfId="690" priority="26" operator="equal">
      <formula>MIN($E$31:$E$40)</formula>
    </cfRule>
  </conditionalFormatting>
  <conditionalFormatting sqref="F19:F28">
    <cfRule type="cellIs" dxfId="689" priority="23" stopIfTrue="1" operator="lessThan">
      <formula>0</formula>
    </cfRule>
    <cfRule type="cellIs" dxfId="688" priority="24" operator="equal">
      <formula>MIN($F$19:$F$28)</formula>
    </cfRule>
  </conditionalFormatting>
  <conditionalFormatting sqref="E19:E28">
    <cfRule type="cellIs" dxfId="687" priority="21" stopIfTrue="1" operator="lessThan">
      <formula>0</formula>
    </cfRule>
    <cfRule type="cellIs" dxfId="686" priority="22" operator="equal">
      <formula>MIN($E$19:$E$28)</formula>
    </cfRule>
  </conditionalFormatting>
  <conditionalFormatting sqref="F43:F52">
    <cfRule type="cellIs" dxfId="685" priority="19" stopIfTrue="1" operator="lessThan">
      <formula>0</formula>
    </cfRule>
    <cfRule type="cellIs" dxfId="684" priority="20" operator="equal">
      <formula>MIN($F$43:$F$52)</formula>
    </cfRule>
  </conditionalFormatting>
  <conditionalFormatting sqref="E43:E52">
    <cfRule type="cellIs" dxfId="683" priority="17" stopIfTrue="1" operator="lessThan">
      <formula>0</formula>
    </cfRule>
    <cfRule type="cellIs" dxfId="682" priority="18" operator="equal">
      <formula>MIN($E$43:$E$52)</formula>
    </cfRule>
  </conditionalFormatting>
  <conditionalFormatting sqref="G19:G28">
    <cfRule type="cellIs" dxfId="681" priority="11" stopIfTrue="1" operator="lessThanOrEqual">
      <formula>0</formula>
    </cfRule>
    <cfRule type="cellIs" dxfId="680" priority="12" operator="equal">
      <formula>MIN($G$19:$G$28)</formula>
    </cfRule>
  </conditionalFormatting>
  <conditionalFormatting sqref="G31:G40">
    <cfRule type="cellIs" dxfId="679" priority="9" stopIfTrue="1" operator="lessThanOrEqual">
      <formula>0</formula>
    </cfRule>
    <cfRule type="cellIs" dxfId="678" priority="10" operator="equal">
      <formula>MIN($G$19:$G$28)</formula>
    </cfRule>
  </conditionalFormatting>
  <conditionalFormatting sqref="G43:G52">
    <cfRule type="cellIs" dxfId="677" priority="7" stopIfTrue="1" operator="lessThanOrEqual">
      <formula>0</formula>
    </cfRule>
    <cfRule type="cellIs" dxfId="676" priority="8" operator="equal">
      <formula>MIN($G$19:$G$28)</formula>
    </cfRule>
  </conditionalFormatting>
  <conditionalFormatting sqref="S7:T16">
    <cfRule type="cellIs" dxfId="675" priority="3" operator="lessThanOrEqual">
      <formula>0</formula>
    </cfRule>
    <cfRule type="cellIs" dxfId="674" priority="4" operator="greaterThan">
      <formula>0</formula>
    </cfRule>
  </conditionalFormatting>
  <conditionalFormatting sqref="U7:U16">
    <cfRule type="cellIs" dxfId="673" priority="1" operator="lessThanOrEqual">
      <formula>0</formula>
    </cfRule>
    <cfRule type="cellIs" dxfId="67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707A-E002-4F4F-B50C-30F4942171BD}">
  <dimension ref="A1:L14"/>
  <sheetViews>
    <sheetView workbookViewId="0">
      <selection activeCell="F5" sqref="F5"/>
    </sheetView>
  </sheetViews>
  <sheetFormatPr baseColWidth="10" defaultColWidth="9" defaultRowHeight="15" x14ac:dyDescent="0.2"/>
  <cols>
    <col min="1" max="1" width="10.6640625" style="110" bestFit="1" customWidth="1"/>
    <col min="2" max="11" width="9" style="110"/>
    <col min="12" max="13" width="8.6640625" style="110" bestFit="1" customWidth="1"/>
    <col min="14" max="16384" width="9" style="110"/>
  </cols>
  <sheetData>
    <row r="1" spans="1:12" ht="16" thickBot="1" x14ac:dyDescent="0.25">
      <c r="A1" s="110" t="s">
        <v>82</v>
      </c>
    </row>
    <row r="2" spans="1:12" ht="16" thickBot="1" x14ac:dyDescent="0.25">
      <c r="A2" s="106"/>
      <c r="B2" s="167">
        <v>0</v>
      </c>
      <c r="C2" s="168">
        <v>1</v>
      </c>
      <c r="D2" s="168">
        <v>2</v>
      </c>
      <c r="E2" s="168">
        <v>3</v>
      </c>
      <c r="F2" s="168">
        <v>4</v>
      </c>
      <c r="G2" s="168">
        <v>5</v>
      </c>
      <c r="H2" s="168">
        <v>6</v>
      </c>
      <c r="I2" s="168">
        <v>7</v>
      </c>
      <c r="J2" s="168">
        <v>8</v>
      </c>
      <c r="K2" s="169">
        <v>9</v>
      </c>
      <c r="L2" s="170" t="s">
        <v>83</v>
      </c>
    </row>
    <row r="3" spans="1:12" x14ac:dyDescent="0.2">
      <c r="A3" s="171">
        <v>0</v>
      </c>
      <c r="B3" s="147">
        <f>StartHand!$B30*'Draw Cards Prob'!B3</f>
        <v>4.5516613563950856E-2</v>
      </c>
      <c r="C3" s="148">
        <f>StartHand!$B30*'Draw Cards Prob'!C3</f>
        <v>1.1379153390987714E-2</v>
      </c>
      <c r="D3" s="148">
        <f>StartHand!$B30*'Draw Cards Prob'!D3</f>
        <v>1.1379153390987714E-2</v>
      </c>
      <c r="E3" s="148">
        <f>StartHand!$B30*'Draw Cards Prob'!E3</f>
        <v>1.1379153390987714E-2</v>
      </c>
      <c r="F3" s="148">
        <f>StartHand!$B30*'Draw Cards Prob'!F3</f>
        <v>1.1379153390987714E-2</v>
      </c>
      <c r="G3" s="148">
        <f>StartHand!$B30*'Draw Cards Prob'!G3</f>
        <v>1.1379153390987714E-2</v>
      </c>
      <c r="H3" s="148">
        <f>StartHand!$B30*'Draw Cards Prob'!H3</f>
        <v>1.1379153390987714E-2</v>
      </c>
      <c r="I3" s="148">
        <f>StartHand!$B30*'Draw Cards Prob'!I3</f>
        <v>1.1379153390987714E-2</v>
      </c>
      <c r="J3" s="148">
        <f>StartHand!$B30*'Draw Cards Prob'!J3</f>
        <v>1.1379153390987714E-2</v>
      </c>
      <c r="K3" s="149">
        <f>StartHand!$B30*1/13</f>
        <v>1.1379153390987714E-2</v>
      </c>
      <c r="L3" s="172">
        <f>SUM(B3:K3)</f>
        <v>0.1479289940828403</v>
      </c>
    </row>
    <row r="4" spans="1:12" x14ac:dyDescent="0.2">
      <c r="A4" s="173">
        <v>1</v>
      </c>
      <c r="B4" s="136">
        <f>StartHand!$B31*'Draw Cards Prob'!B4</f>
        <v>7.2826581702321357E-3</v>
      </c>
      <c r="C4" s="117">
        <f>StartHand!$B31*'Draw Cards Prob'!C4</f>
        <v>2.9130632680928543E-2</v>
      </c>
      <c r="D4" s="117">
        <f>StartHand!$B31*'Draw Cards Prob'!D4</f>
        <v>7.2826581702321357E-3</v>
      </c>
      <c r="E4" s="117">
        <f>StartHand!$B31*'Draw Cards Prob'!E4</f>
        <v>7.2826581702321357E-3</v>
      </c>
      <c r="F4" s="117">
        <f>StartHand!$B31*'Draw Cards Prob'!F4</f>
        <v>7.2826581702321357E-3</v>
      </c>
      <c r="G4" s="117">
        <f>StartHand!$B31*'Draw Cards Prob'!G4</f>
        <v>7.2826581702321357E-3</v>
      </c>
      <c r="H4" s="117">
        <f>StartHand!$B31*'Draw Cards Prob'!H4</f>
        <v>7.2826581702321357E-3</v>
      </c>
      <c r="I4" s="117">
        <f>StartHand!$B31*'Draw Cards Prob'!I4</f>
        <v>7.2826581702321357E-3</v>
      </c>
      <c r="J4" s="117">
        <f>StartHand!$B31*'Draw Cards Prob'!J4</f>
        <v>7.2826581702321357E-3</v>
      </c>
      <c r="K4" s="152">
        <f>StartHand!$B31*1/13</f>
        <v>7.2826581702321357E-3</v>
      </c>
      <c r="L4" s="153">
        <f t="shared" ref="L4:L12" si="0">SUM(B4:K4)</f>
        <v>9.4674556213017749E-2</v>
      </c>
    </row>
    <row r="5" spans="1:12" x14ac:dyDescent="0.2">
      <c r="A5" s="173">
        <v>2</v>
      </c>
      <c r="B5" s="136">
        <f>StartHand!$B32*'Draw Cards Prob'!B5</f>
        <v>7.2826581702321357E-3</v>
      </c>
      <c r="C5" s="117">
        <f>StartHand!$B32*'Draw Cards Prob'!C5</f>
        <v>7.2826581702321357E-3</v>
      </c>
      <c r="D5" s="117">
        <f>StartHand!$B32*'Draw Cards Prob'!D5</f>
        <v>2.9130632680928543E-2</v>
      </c>
      <c r="E5" s="117">
        <f>StartHand!$B32*'Draw Cards Prob'!E5</f>
        <v>7.2826581702321357E-3</v>
      </c>
      <c r="F5" s="117">
        <f>StartHand!$B32*'Draw Cards Prob'!F5</f>
        <v>7.2826581702321357E-3</v>
      </c>
      <c r="G5" s="117">
        <f>StartHand!$B32*'Draw Cards Prob'!G5</f>
        <v>7.2826581702321357E-3</v>
      </c>
      <c r="H5" s="117">
        <f>StartHand!$B32*'Draw Cards Prob'!H5</f>
        <v>7.2826581702321357E-3</v>
      </c>
      <c r="I5" s="117">
        <f>StartHand!$B32*'Draw Cards Prob'!I5</f>
        <v>7.2826581702321357E-3</v>
      </c>
      <c r="J5" s="117">
        <f>StartHand!$B32*'Draw Cards Prob'!J5</f>
        <v>7.2826581702321357E-3</v>
      </c>
      <c r="K5" s="152">
        <f>StartHand!$B32*1/13</f>
        <v>7.2826581702321357E-3</v>
      </c>
      <c r="L5" s="153">
        <f t="shared" si="0"/>
        <v>9.4674556213017749E-2</v>
      </c>
    </row>
    <row r="6" spans="1:12" x14ac:dyDescent="0.2">
      <c r="A6" s="173">
        <v>3</v>
      </c>
      <c r="B6" s="136">
        <f>StartHand!$B33*'Draw Cards Prob'!B6</f>
        <v>7.2826581702321357E-3</v>
      </c>
      <c r="C6" s="117">
        <f>StartHand!$B33*'Draw Cards Prob'!C6</f>
        <v>7.2826581702321357E-3</v>
      </c>
      <c r="D6" s="117">
        <f>StartHand!$B33*'Draw Cards Prob'!D6</f>
        <v>7.2826581702321357E-3</v>
      </c>
      <c r="E6" s="117">
        <f>StartHand!$B33*'Draw Cards Prob'!E6</f>
        <v>2.9130632680928543E-2</v>
      </c>
      <c r="F6" s="117">
        <f>StartHand!$B33*'Draw Cards Prob'!F6</f>
        <v>7.2826581702321357E-3</v>
      </c>
      <c r="G6" s="117">
        <f>StartHand!$B33*'Draw Cards Prob'!G6</f>
        <v>7.2826581702321357E-3</v>
      </c>
      <c r="H6" s="117">
        <f>StartHand!$B33*'Draw Cards Prob'!H6</f>
        <v>7.2826581702321357E-3</v>
      </c>
      <c r="I6" s="117">
        <f>StartHand!$B33*'Draw Cards Prob'!I6</f>
        <v>7.2826581702321357E-3</v>
      </c>
      <c r="J6" s="117">
        <f>StartHand!$B33*'Draw Cards Prob'!J6</f>
        <v>7.2826581702321357E-3</v>
      </c>
      <c r="K6" s="152">
        <f>StartHand!$B33*1/13</f>
        <v>7.2826581702321357E-3</v>
      </c>
      <c r="L6" s="153">
        <f t="shared" si="0"/>
        <v>9.4674556213017749E-2</v>
      </c>
    </row>
    <row r="7" spans="1:12" x14ac:dyDescent="0.2">
      <c r="A7" s="173">
        <v>4</v>
      </c>
      <c r="B7" s="136">
        <f>StartHand!$B34*'Draw Cards Prob'!B7</f>
        <v>7.2826581702321357E-3</v>
      </c>
      <c r="C7" s="117">
        <f>StartHand!$B34*'Draw Cards Prob'!C7</f>
        <v>7.2826581702321357E-3</v>
      </c>
      <c r="D7" s="117">
        <f>StartHand!$B34*'Draw Cards Prob'!D7</f>
        <v>7.2826581702321357E-3</v>
      </c>
      <c r="E7" s="117">
        <f>StartHand!$B34*'Draw Cards Prob'!E7</f>
        <v>7.2826581702321357E-3</v>
      </c>
      <c r="F7" s="117">
        <f>StartHand!$B34*'Draw Cards Prob'!F7</f>
        <v>2.9130632680928543E-2</v>
      </c>
      <c r="G7" s="117">
        <f>StartHand!$B34*'Draw Cards Prob'!G7</f>
        <v>7.2826581702321357E-3</v>
      </c>
      <c r="H7" s="117">
        <f>StartHand!$B34*'Draw Cards Prob'!H7</f>
        <v>7.2826581702321357E-3</v>
      </c>
      <c r="I7" s="117">
        <f>StartHand!$B34*'Draw Cards Prob'!I7</f>
        <v>7.2826581702321357E-3</v>
      </c>
      <c r="J7" s="117">
        <f>StartHand!$B34*'Draw Cards Prob'!J7</f>
        <v>7.2826581702321357E-3</v>
      </c>
      <c r="K7" s="152">
        <f>StartHand!$B34*1/13</f>
        <v>7.2826581702321357E-3</v>
      </c>
      <c r="L7" s="153">
        <f t="shared" si="0"/>
        <v>9.4674556213017749E-2</v>
      </c>
    </row>
    <row r="8" spans="1:12" x14ac:dyDescent="0.2">
      <c r="A8" s="173">
        <v>5</v>
      </c>
      <c r="B8" s="136">
        <f>StartHand!$B35*'Draw Cards Prob'!B8</f>
        <v>7.2826581702321357E-3</v>
      </c>
      <c r="C8" s="117">
        <f>StartHand!$B35*'Draw Cards Prob'!C8</f>
        <v>7.2826581702321357E-3</v>
      </c>
      <c r="D8" s="117">
        <f>StartHand!$B35*'Draw Cards Prob'!D8</f>
        <v>7.2826581702321357E-3</v>
      </c>
      <c r="E8" s="117">
        <f>StartHand!$B35*'Draw Cards Prob'!E8</f>
        <v>7.2826581702321357E-3</v>
      </c>
      <c r="F8" s="117">
        <f>StartHand!$B35*'Draw Cards Prob'!F8</f>
        <v>7.2826581702321357E-3</v>
      </c>
      <c r="G8" s="117">
        <f>StartHand!$B35*'Draw Cards Prob'!G8</f>
        <v>2.9130632680928543E-2</v>
      </c>
      <c r="H8" s="117">
        <f>StartHand!$B35*'Draw Cards Prob'!H8</f>
        <v>7.2826581702321357E-3</v>
      </c>
      <c r="I8" s="117">
        <f>StartHand!$B35*'Draw Cards Prob'!I8</f>
        <v>7.2826581702321357E-3</v>
      </c>
      <c r="J8" s="117">
        <f>StartHand!$B35*'Draw Cards Prob'!J8</f>
        <v>7.2826581702321357E-3</v>
      </c>
      <c r="K8" s="152">
        <f>StartHand!$B35*1/13</f>
        <v>7.2826581702321357E-3</v>
      </c>
      <c r="L8" s="153">
        <f t="shared" si="0"/>
        <v>9.4674556213017749E-2</v>
      </c>
    </row>
    <row r="9" spans="1:12" x14ac:dyDescent="0.2">
      <c r="A9" s="173">
        <v>6</v>
      </c>
      <c r="B9" s="136">
        <f>StartHand!$B36*'Draw Cards Prob'!B9</f>
        <v>0</v>
      </c>
      <c r="C9" s="117">
        <f>StartHand!$B36*'Draw Cards Prob'!C9</f>
        <v>0</v>
      </c>
      <c r="D9" s="117">
        <f>StartHand!$B36*'Draw Cards Prob'!D9</f>
        <v>0</v>
      </c>
      <c r="E9" s="117">
        <f>StartHand!$B36*'Draw Cards Prob'!E9</f>
        <v>0</v>
      </c>
      <c r="F9" s="117">
        <f>StartHand!$B36*'Draw Cards Prob'!F9</f>
        <v>0</v>
      </c>
      <c r="G9" s="117">
        <f>StartHand!$B36*'Draw Cards Prob'!G9</f>
        <v>0</v>
      </c>
      <c r="H9" s="117">
        <f>StartHand!$B36*'Draw Cards Prob'!H9</f>
        <v>9.4674556213017763E-2</v>
      </c>
      <c r="I9" s="117">
        <f>StartHand!$B36*'Draw Cards Prob'!I9</f>
        <v>0</v>
      </c>
      <c r="J9" s="117">
        <f>StartHand!$B36*'Draw Cards Prob'!J9</f>
        <v>0</v>
      </c>
      <c r="K9" s="152">
        <v>0</v>
      </c>
      <c r="L9" s="153">
        <f t="shared" si="0"/>
        <v>9.4674556213017763E-2</v>
      </c>
    </row>
    <row r="10" spans="1:12" x14ac:dyDescent="0.2">
      <c r="A10" s="173">
        <v>7</v>
      </c>
      <c r="B10" s="136">
        <f>StartHand!$B37*'Draw Cards Prob'!B10</f>
        <v>0</v>
      </c>
      <c r="C10" s="117">
        <f>StartHand!$B37*'Draw Cards Prob'!C10</f>
        <v>0</v>
      </c>
      <c r="D10" s="117">
        <f>StartHand!$B37*'Draw Cards Prob'!D10</f>
        <v>0</v>
      </c>
      <c r="E10" s="117">
        <f>StartHand!$B37*'Draw Cards Prob'!E10</f>
        <v>0</v>
      </c>
      <c r="F10" s="117">
        <f>StartHand!$B37*'Draw Cards Prob'!F10</f>
        <v>0</v>
      </c>
      <c r="G10" s="117">
        <f>StartHand!$B37*'Draw Cards Prob'!G10</f>
        <v>0</v>
      </c>
      <c r="H10" s="117">
        <f>StartHand!$B37*'Draw Cards Prob'!H10</f>
        <v>0</v>
      </c>
      <c r="I10" s="117">
        <f>StartHand!$B37*'Draw Cards Prob'!I10</f>
        <v>9.4674556213017763E-2</v>
      </c>
      <c r="J10" s="117">
        <f>StartHand!$B37*'Draw Cards Prob'!J10</f>
        <v>0</v>
      </c>
      <c r="K10" s="152">
        <v>0</v>
      </c>
      <c r="L10" s="153">
        <f t="shared" si="0"/>
        <v>9.4674556213017763E-2</v>
      </c>
    </row>
    <row r="11" spans="1:12" x14ac:dyDescent="0.2">
      <c r="A11" s="173">
        <v>8</v>
      </c>
      <c r="B11" s="136">
        <f>StartHand!$B38*'Draw Cards Prob'!B11</f>
        <v>0</v>
      </c>
      <c r="C11" s="117">
        <f>StartHand!$B38*'Draw Cards Prob'!C11</f>
        <v>0</v>
      </c>
      <c r="D11" s="117">
        <f>StartHand!$B38*'Draw Cards Prob'!D11</f>
        <v>0</v>
      </c>
      <c r="E11" s="117">
        <f>StartHand!$B38*'Draw Cards Prob'!E11</f>
        <v>0</v>
      </c>
      <c r="F11" s="117">
        <f>StartHand!$B38*'Draw Cards Prob'!F11</f>
        <v>0</v>
      </c>
      <c r="G11" s="117">
        <f>StartHand!$B38*'Draw Cards Prob'!G11</f>
        <v>0</v>
      </c>
      <c r="H11" s="117">
        <f>StartHand!$B38*'Draw Cards Prob'!H11</f>
        <v>0</v>
      </c>
      <c r="I11" s="117">
        <f>StartHand!$B38*'Draw Cards Prob'!I11</f>
        <v>0</v>
      </c>
      <c r="J11" s="117">
        <f>StartHand!$B38*'Draw Cards Prob'!J11</f>
        <v>9.4674556213017763E-2</v>
      </c>
      <c r="K11" s="152">
        <v>0</v>
      </c>
      <c r="L11" s="153">
        <f t="shared" si="0"/>
        <v>9.4674556213017763E-2</v>
      </c>
    </row>
    <row r="12" spans="1:12" ht="16" thickBot="1" x14ac:dyDescent="0.25">
      <c r="A12" s="174">
        <v>9</v>
      </c>
      <c r="B12" s="138">
        <f>StartHand!$B39*'Draw Cards Prob'!B12</f>
        <v>0</v>
      </c>
      <c r="C12" s="121">
        <f>StartHand!$B39*'Draw Cards Prob'!C12</f>
        <v>0</v>
      </c>
      <c r="D12" s="121">
        <f>StartHand!$B39*'Draw Cards Prob'!D12</f>
        <v>0</v>
      </c>
      <c r="E12" s="121">
        <f>StartHand!$B39*'Draw Cards Prob'!E12</f>
        <v>0</v>
      </c>
      <c r="F12" s="121">
        <f>StartHand!$B39*'Draw Cards Prob'!F12</f>
        <v>0</v>
      </c>
      <c r="G12" s="121">
        <f>StartHand!$B39*'Draw Cards Prob'!G12</f>
        <v>0</v>
      </c>
      <c r="H12" s="121">
        <f>StartHand!$B39*'Draw Cards Prob'!H12</f>
        <v>0</v>
      </c>
      <c r="I12" s="121">
        <f>StartHand!$B39*'Draw Cards Prob'!I12</f>
        <v>0</v>
      </c>
      <c r="J12" s="121">
        <f>StartHand!$B39*'Draw Cards Prob'!J12</f>
        <v>0</v>
      </c>
      <c r="K12" s="175">
        <f>StartHand!$B39</f>
        <v>9.4674556213017763E-2</v>
      </c>
      <c r="L12" s="176">
        <f t="shared" si="0"/>
        <v>9.4674556213017763E-2</v>
      </c>
    </row>
    <row r="13" spans="1:12" ht="16" thickBot="1" x14ac:dyDescent="0.25">
      <c r="A13" s="106" t="s">
        <v>84</v>
      </c>
      <c r="B13" s="164">
        <f t="shared" ref="B13:K13" si="1">SUM(B3:B12)</f>
        <v>8.1929904415111526E-2</v>
      </c>
      <c r="C13" s="165">
        <f t="shared" si="1"/>
        <v>6.964041875284481E-2</v>
      </c>
      <c r="D13" s="165">
        <f t="shared" si="1"/>
        <v>6.9640418752844796E-2</v>
      </c>
      <c r="E13" s="165">
        <f t="shared" si="1"/>
        <v>6.9640418752844796E-2</v>
      </c>
      <c r="F13" s="165">
        <f t="shared" si="1"/>
        <v>6.9640418752844796E-2</v>
      </c>
      <c r="G13" s="165">
        <f t="shared" si="1"/>
        <v>6.9640418752844796E-2</v>
      </c>
      <c r="H13" s="165">
        <f t="shared" si="1"/>
        <v>0.14246700045516617</v>
      </c>
      <c r="I13" s="165">
        <f t="shared" si="1"/>
        <v>0.14246700045516617</v>
      </c>
      <c r="J13" s="165">
        <f t="shared" si="1"/>
        <v>0.14246700045516617</v>
      </c>
      <c r="K13" s="177">
        <f t="shared" si="1"/>
        <v>0.14246700045516617</v>
      </c>
      <c r="L13" s="106">
        <f>SUM(L3:L12)</f>
        <v>1.0000000000000002</v>
      </c>
    </row>
    <row r="14" spans="1:12" ht="17" thickBot="1" x14ac:dyDescent="0.25">
      <c r="A14" s="178" t="s">
        <v>3</v>
      </c>
      <c r="B14" s="179">
        <f>B13</f>
        <v>8.1929904415111526E-2</v>
      </c>
      <c r="C14" s="180">
        <f>C13</f>
        <v>6.964041875284481E-2</v>
      </c>
      <c r="D14" s="180">
        <f t="shared" ref="D14:K14" si="2">D13</f>
        <v>6.9640418752844796E-2</v>
      </c>
      <c r="E14" s="180">
        <f t="shared" si="2"/>
        <v>6.9640418752844796E-2</v>
      </c>
      <c r="F14" s="180">
        <f t="shared" si="2"/>
        <v>6.9640418752844796E-2</v>
      </c>
      <c r="G14" s="180">
        <f t="shared" si="2"/>
        <v>6.9640418752844796E-2</v>
      </c>
      <c r="H14" s="180">
        <f t="shared" si="2"/>
        <v>0.14246700045516617</v>
      </c>
      <c r="I14" s="180">
        <f t="shared" si="2"/>
        <v>0.14246700045516617</v>
      </c>
      <c r="J14" s="180">
        <f t="shared" si="2"/>
        <v>0.14246700045516617</v>
      </c>
      <c r="K14" s="181">
        <f t="shared" si="2"/>
        <v>0.14246700045516617</v>
      </c>
      <c r="L14" s="182">
        <f>SUM(B14:K14)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1.0000000000000007</v>
      </c>
    </row>
    <row r="2" spans="1:23" x14ac:dyDescent="0.2">
      <c r="A2" t="s">
        <v>4</v>
      </c>
      <c r="B2" s="34" t="s">
        <v>12</v>
      </c>
      <c r="C2" s="40">
        <f>'B Analysis'!B28</f>
        <v>0.71517839072781275</v>
      </c>
      <c r="D2" s="34" t="s">
        <v>13</v>
      </c>
      <c r="E2" s="40">
        <f>'B Analysis'!I28</f>
        <v>0.28482160927218786</v>
      </c>
      <c r="F2" s="34" t="s">
        <v>17</v>
      </c>
      <c r="G2" s="40">
        <f>'B Analysis'!V28</f>
        <v>1.6504374120036853</v>
      </c>
      <c r="H2" t="s">
        <v>20</v>
      </c>
      <c r="I2" s="48">
        <f>'B Analysis'!W28</f>
        <v>-5</v>
      </c>
      <c r="J2" t="s">
        <v>6</v>
      </c>
      <c r="K2" s="48">
        <f>C2*G2-E2*I2</f>
        <v>2.604465218674711</v>
      </c>
      <c r="L2" t="s">
        <v>5</v>
      </c>
      <c r="M2" s="48">
        <v>2</v>
      </c>
      <c r="N2" t="s">
        <v>47</v>
      </c>
      <c r="O2" s="48">
        <v>5</v>
      </c>
    </row>
    <row r="4" spans="1:23" x14ac:dyDescent="0.2">
      <c r="A4" t="s">
        <v>10</v>
      </c>
      <c r="B4">
        <f>$C$2</f>
        <v>0.71517839072781275</v>
      </c>
      <c r="C4" t="s">
        <v>11</v>
      </c>
      <c r="D4">
        <f>$E$2</f>
        <v>0.28482160927218786</v>
      </c>
      <c r="E4" t="s">
        <v>5</v>
      </c>
      <c r="F4">
        <f>$G$2</f>
        <v>1.6504374120036853</v>
      </c>
      <c r="G4" t="s">
        <v>72</v>
      </c>
      <c r="H4">
        <f>$I$2</f>
        <v>-5</v>
      </c>
      <c r="I4" t="s">
        <v>6</v>
      </c>
      <c r="J4">
        <f>$K$2</f>
        <v>2.604465218674711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0.71517839072781275</v>
      </c>
      <c r="C7" s="18">
        <v>1</v>
      </c>
      <c r="D7" s="37">
        <f>C7*D4</f>
        <v>0.28482160927218786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1.0000000000000007</v>
      </c>
      <c r="R7" s="26">
        <f>B7-D7</f>
        <v>0.43035678145562489</v>
      </c>
      <c r="S7" s="26">
        <f>SUM(C7)*$B$4*$F$4</f>
        <v>1.1803571723137718</v>
      </c>
      <c r="T7" s="9">
        <f>SUM(C7)*$D$4*$H$4</f>
        <v>-1.4241080463609392</v>
      </c>
      <c r="U7" s="91">
        <f>S7+T7</f>
        <v>-0.24375087404716744</v>
      </c>
      <c r="V7" s="68">
        <f>(U7-W7*D7)/B7</f>
        <v>5.7427259768327348E-2</v>
      </c>
      <c r="W7" s="18">
        <f>-COUNT(D7:M7)</f>
        <v>-1</v>
      </c>
    </row>
    <row r="8" spans="1:23" x14ac:dyDescent="0.2">
      <c r="A8" s="20">
        <v>2</v>
      </c>
      <c r="B8" s="19">
        <f>C8*B4</f>
        <v>0.89812486266187985</v>
      </c>
      <c r="C8" s="19">
        <f>1/(1-B4*D4)</f>
        <v>1.2558053687107193</v>
      </c>
      <c r="D8" s="32">
        <f>C8*D4</f>
        <v>0.35768050604884033</v>
      </c>
      <c r="E8" s="1">
        <f>D8*D4</f>
        <v>0.10187513733812123</v>
      </c>
      <c r="F8" s="1"/>
      <c r="G8" s="1"/>
      <c r="H8" s="1"/>
      <c r="I8" s="1"/>
      <c r="J8" s="1"/>
      <c r="K8" s="1"/>
      <c r="L8" s="1"/>
      <c r="M8" s="3"/>
      <c r="N8">
        <f>B8+E8</f>
        <v>1.0000000000000011</v>
      </c>
      <c r="R8" s="16">
        <f>B8-E8</f>
        <v>0.79624972532375859</v>
      </c>
      <c r="S8" s="16">
        <f>SUM(C8:D8)*$B$4*$F$4</f>
        <v>1.9044896246994065</v>
      </c>
      <c r="T8" s="3">
        <f>SUM(C8:D8)*$D$4*$H$4</f>
        <v>-2.2977782169348075</v>
      </c>
      <c r="U8" s="92">
        <f>S8+T8+U7</f>
        <v>-0.63703946628256847</v>
      </c>
      <c r="V8" s="68">
        <f>(U8-W8*E8)/B8</f>
        <v>-0.48243758704344863</v>
      </c>
      <c r="W8" s="19">
        <f>-COUNT(D8:M8)</f>
        <v>-2</v>
      </c>
    </row>
    <row r="9" spans="1:23" x14ac:dyDescent="0.2">
      <c r="A9" s="20">
        <v>3</v>
      </c>
      <c r="B9" s="19">
        <f>C9*B4</f>
        <v>0.96100987652759773</v>
      </c>
      <c r="C9" s="19">
        <f>1/(1-D4*B4/(1-D4*B4))</f>
        <v>1.3437344989543247</v>
      </c>
      <c r="D9" s="32">
        <f>C9*D4*C8</f>
        <v>0.4806276355812677</v>
      </c>
      <c r="E9" s="1">
        <f>D9*(D4)</f>
        <v>0.13689313662694333</v>
      </c>
      <c r="F9" s="1">
        <f>E9*D4</f>
        <v>3.8990123472403479E-2</v>
      </c>
      <c r="G9" s="1"/>
      <c r="H9" s="1"/>
      <c r="I9" s="1"/>
      <c r="J9" s="1"/>
      <c r="K9" s="1"/>
      <c r="L9" s="1"/>
      <c r="M9" s="3"/>
      <c r="N9">
        <f>B9+F9</f>
        <v>1.0000000000000011</v>
      </c>
      <c r="R9" s="16">
        <f>B9-F9</f>
        <v>0.92201975305519424</v>
      </c>
      <c r="S9" s="16">
        <f>SUM(C9:E9)*$B$4*$F$4</f>
        <v>2.3149817260548904</v>
      </c>
      <c r="T9" s="3">
        <f>SUM(C9:E9)*$D$4*$H$4</f>
        <v>-2.7930394126303733</v>
      </c>
      <c r="U9" s="92">
        <f t="shared" ref="U9:U15" si="0">S9+T9+U8</f>
        <v>-1.1150971528580513</v>
      </c>
      <c r="V9" s="68">
        <f>(U9-W9*F9)/B9</f>
        <v>-1.0386228142080673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0.98470951374837823</v>
      </c>
      <c r="C10" s="19">
        <f>1/(1-D4*B4/(1-D4*B4/(1-D4*B4)))</f>
        <v>1.3768725768493548</v>
      </c>
      <c r="D10" s="32">
        <f>C10*D4*C9</f>
        <v>0.52696303710438508</v>
      </c>
      <c r="E10" s="1">
        <f>D10*D4*C8</f>
        <v>0.18848440578053025</v>
      </c>
      <c r="F10" s="1">
        <f>E10*D4</f>
        <v>5.368443177712269E-2</v>
      </c>
      <c r="G10" s="1">
        <f>F10*D4</f>
        <v>1.5290486251623065E-2</v>
      </c>
      <c r="H10" s="1"/>
      <c r="I10" s="1"/>
      <c r="J10" s="1"/>
      <c r="K10" s="1"/>
      <c r="L10" s="1"/>
      <c r="M10" s="3"/>
      <c r="N10">
        <f>B10+G10</f>
        <v>1.0000000000000013</v>
      </c>
      <c r="R10" s="16">
        <f>B10-G10</f>
        <v>0.96941902749675513</v>
      </c>
      <c r="S10" s="16">
        <f>SUM(C10:F10)*$B$4*$F$4</f>
        <v>2.5330517461587543</v>
      </c>
      <c r="T10" s="3">
        <f>SUM(C10:F10)*$D$4*$H$4</f>
        <v>-3.0561422069237687</v>
      </c>
      <c r="U10" s="92">
        <f t="shared" si="0"/>
        <v>-1.6381876136230658</v>
      </c>
      <c r="V10" s="68">
        <f>(U10-W10*G10)/B10</f>
        <v>-1.6015135901485249</v>
      </c>
      <c r="W10" s="19">
        <f t="shared" si="1"/>
        <v>-4</v>
      </c>
    </row>
    <row r="11" spans="1:23" x14ac:dyDescent="0.2">
      <c r="A11" s="20">
        <v>5</v>
      </c>
      <c r="B11" s="19">
        <f>C11*B4</f>
        <v>0.99394738230601565</v>
      </c>
      <c r="C11" s="19">
        <f>1/(1-D4*B4/(1-D4*B4/(1-D4*B4/(1-D4*B4))))</f>
        <v>1.3897894500063253</v>
      </c>
      <c r="D11" s="32">
        <f>C11*D4*C10</f>
        <v>0.54502408777990319</v>
      </c>
      <c r="E11" s="1">
        <f>D11*D4*C9</f>
        <v>0.20859413820903522</v>
      </c>
      <c r="F11" s="1">
        <f>E11*D4*C8</f>
        <v>7.4610056913429451E-2</v>
      </c>
      <c r="G11" s="1">
        <f>F11*D4</f>
        <v>2.1250556477972502E-2</v>
      </c>
      <c r="H11" s="1">
        <f>G11*D4</f>
        <v>6.0526176939856447E-3</v>
      </c>
      <c r="I11" s="1"/>
      <c r="J11" s="1"/>
      <c r="K11" s="1"/>
      <c r="L11" s="1"/>
      <c r="M11" s="3"/>
      <c r="N11">
        <f>B11+H11</f>
        <v>1.0000000000000013</v>
      </c>
      <c r="R11" s="16">
        <f>B11-H11</f>
        <v>0.98789476461202996</v>
      </c>
      <c r="S11" s="16">
        <f>SUM(C11:G11)*$B$4*$F$4</f>
        <v>2.6431363861123409</v>
      </c>
      <c r="T11" s="3">
        <f>SUM(C11:G11)*$D$4*$H$4</f>
        <v>-3.1889599888764462</v>
      </c>
      <c r="U11" s="92">
        <f t="shared" si="0"/>
        <v>-2.1840112163871712</v>
      </c>
      <c r="V11" s="68">
        <f>(U11-W11*H11)/B11</f>
        <v>-2.1668633232077354</v>
      </c>
      <c r="W11" s="19">
        <f t="shared" si="1"/>
        <v>-5</v>
      </c>
    </row>
    <row r="12" spans="1:23" x14ac:dyDescent="0.2">
      <c r="A12" s="20">
        <v>6</v>
      </c>
      <c r="B12" s="19">
        <f>C12*B4</f>
        <v>0.99759532603678203</v>
      </c>
      <c r="C12" s="19">
        <f>1/(1-D4*B4/(1-D4*B4/(1-D4*B4/(1-D4*B4/(1-D4*B4)))))</f>
        <v>1.3948901965865652</v>
      </c>
      <c r="D12" s="32">
        <f>C12*D4*C11</f>
        <v>0.55215621963171846</v>
      </c>
      <c r="E12" s="1">
        <f>D12*D4*C10</f>
        <v>0.21653527440103074</v>
      </c>
      <c r="F12" s="1">
        <f>E12*D4*C9</f>
        <v>8.2873381137202384E-2</v>
      </c>
      <c r="G12" s="1">
        <f>F12*D4*C8</f>
        <v>2.9642192903132965E-2</v>
      </c>
      <c r="H12" s="1">
        <f>G12*D4</f>
        <v>8.4427370850269582E-3</v>
      </c>
      <c r="I12" s="1">
        <f>H12*D4</f>
        <v>2.4046739632193584E-3</v>
      </c>
      <c r="J12" s="1"/>
      <c r="K12" s="1"/>
      <c r="L12" s="1"/>
      <c r="M12" s="3"/>
      <c r="N12">
        <f>B12+I12</f>
        <v>1.0000000000000013</v>
      </c>
      <c r="R12" s="16">
        <f>B12-I12</f>
        <v>0.99519065207356272</v>
      </c>
      <c r="S12" s="16">
        <f>SUM(C12:H12)*$B$4*$F$4</f>
        <v>2.6965731764970458</v>
      </c>
      <c r="T12" s="3">
        <f>SUM(C12:H12)*$D$4*$H$4</f>
        <v>-3.2534317987180286</v>
      </c>
      <c r="U12" s="92">
        <f t="shared" si="0"/>
        <v>-2.740869838608154</v>
      </c>
      <c r="V12" s="68">
        <f>(U12-W12*I12)/B12</f>
        <v>-2.7330138019595251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0.99904324874054085</v>
      </c>
      <c r="C13" s="19">
        <f>1/(1-D4*B4/(1-D4*B4/(1-D4*B4/(1-D4*B4/(1-D4*B4/(1-D4*B4))))))</f>
        <v>1.3969147581820089</v>
      </c>
      <c r="D13" s="32">
        <f>C13*D4*C12</f>
        <v>0.55498706802100406</v>
      </c>
      <c r="E13" s="1">
        <f>D13*D4*C11</f>
        <v>0.21968722855236708</v>
      </c>
      <c r="F13" s="1">
        <f>E13*D4*C10</f>
        <v>8.6153216473260782E-2</v>
      </c>
      <c r="G13" s="1">
        <f>F13*D4*C9</f>
        <v>3.2972957245576882E-2</v>
      </c>
      <c r="H13" s="1">
        <f>G13*D4*C8</f>
        <v>1.1793784033524716E-2</v>
      </c>
      <c r="I13" s="1">
        <f>H13*D4</f>
        <v>3.3591245478371444E-3</v>
      </c>
      <c r="J13" s="1">
        <f>I13*D4</f>
        <v>9.5675125946068583E-4</v>
      </c>
      <c r="K13" s="1"/>
      <c r="L13" s="1"/>
      <c r="M13" s="3"/>
      <c r="N13">
        <f>B13+J13</f>
        <v>1.0000000000000016</v>
      </c>
      <c r="R13" s="16">
        <f>B13-J13</f>
        <v>0.99808649748108014</v>
      </c>
      <c r="S13" s="16">
        <f>SUM(C13:I13)*$B$4*$F$4</f>
        <v>2.7217479939833487</v>
      </c>
      <c r="T13" s="3">
        <f>SUM(C13:I13)*$D$4*$H$4</f>
        <v>-3.28380536782816</v>
      </c>
      <c r="U13" s="92">
        <f t="shared" si="0"/>
        <v>-3.3029272124529654</v>
      </c>
      <c r="V13" s="68">
        <f>(U13-W13*J13)/B13</f>
        <v>-3.2993866459657109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0.99961911651013957</v>
      </c>
      <c r="C14" s="19">
        <f>1/(1-D4*B4/(1-D4*B4/(1-D4*B4/(1-D4*B4/(1-D4*B4/(1-D4*B4/(1-D4*B4)))))))</f>
        <v>1.3977199667524367</v>
      </c>
      <c r="D14" s="32">
        <f>C14*D4*C13</f>
        <v>0.55611295294827179</v>
      </c>
      <c r="E14" s="1">
        <f>D14*D4*C12</f>
        <v>0.22094082365264175</v>
      </c>
      <c r="F14" s="1">
        <f>E14*D4*C11</f>
        <v>8.7457672474071352E-2</v>
      </c>
      <c r="G14" s="1">
        <f>F14*D4*C10</f>
        <v>3.4297668729113856E-2</v>
      </c>
      <c r="H14" s="1">
        <f>G14*D4*C9</f>
        <v>1.3126562314467089E-2</v>
      </c>
      <c r="I14" s="1">
        <f>H14*D4*C8</f>
        <v>4.6951154513202248E-3</v>
      </c>
      <c r="J14" s="1">
        <f>I14*D4</f>
        <v>1.3372703385637411E-3</v>
      </c>
      <c r="K14" s="1">
        <f>J14*D4</f>
        <v>3.8088348986168821E-4</v>
      </c>
      <c r="L14" s="1"/>
      <c r="M14" s="3"/>
      <c r="N14">
        <f>B14+K14</f>
        <v>1.0000000000000013</v>
      </c>
      <c r="R14" s="16">
        <f>B14-K14</f>
        <v>0.99923823302027792</v>
      </c>
      <c r="S14" s="16">
        <f>SUM(C14:J14)*$B$4*$F$4</f>
        <v>2.7333389781924451</v>
      </c>
      <c r="T14" s="3">
        <f>SUM(C14:J14)*$D$4*$H$4</f>
        <v>-3.2977899601741023</v>
      </c>
      <c r="U14" s="92">
        <f t="shared" si="0"/>
        <v>-3.8673781944346226</v>
      </c>
      <c r="V14" s="68">
        <f>(U14-W14*K14)/B14</f>
        <v>-3.8658035472619248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0.99984833518916327</v>
      </c>
      <c r="C15" s="19">
        <f>1/(1-D4*B4/(1-D4*B4/(1-D4*B4/(1-D4*B4/(1-D4*B4/(1-D4*B4/(1-D4*B4/(1-D4*B4))))))))</f>
        <v>1.398040472352152</v>
      </c>
      <c r="D15" s="32">
        <f>C15*D4*C14</f>
        <v>0.55656110071653553</v>
      </c>
      <c r="E15" s="1">
        <f>D15*D4*C13</f>
        <v>0.22143980523849341</v>
      </c>
      <c r="F15" s="1">
        <f>E15*D4*C12</f>
        <v>8.7976898756796609E-2</v>
      </c>
      <c r="G15" s="1">
        <f>F15*D4*C11</f>
        <v>3.482495751375124E-2</v>
      </c>
      <c r="H15" s="1">
        <f>G15*D4*C10</f>
        <v>1.3657062010954084E-2</v>
      </c>
      <c r="I15" s="1">
        <f>H15*D4*C9</f>
        <v>5.2268939016008095E-3</v>
      </c>
      <c r="J15" s="1">
        <f>I15*D4*C8</f>
        <v>1.8695580557881748E-3</v>
      </c>
      <c r="K15" s="1">
        <f>J15*D4</f>
        <v>5.324905340773707E-4</v>
      </c>
      <c r="L15" s="1">
        <f>K15*D4</f>
        <v>1.5166481083812351E-4</v>
      </c>
      <c r="M15" s="3"/>
      <c r="N15">
        <f>B15+L15</f>
        <v>1.0000000000000013</v>
      </c>
      <c r="R15" s="16">
        <f>B15-L15</f>
        <v>0.9996966703783251</v>
      </c>
      <c r="S15" s="16">
        <f>SUM(C15:K15)*$B$4*$F$4</f>
        <v>2.7385811880431481</v>
      </c>
      <c r="T15" s="3">
        <f>SUM(C15:K15)*$D$4*$H$4</f>
        <v>-3.3041147179713244</v>
      </c>
      <c r="U15" s="92">
        <f t="shared" si="0"/>
        <v>-4.4329117243627989</v>
      </c>
      <c r="V15" s="68">
        <f>(U15-W15*L15)/B15</f>
        <v>-4.4322189527143054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0.99993960275219884</v>
      </c>
      <c r="C16" s="33">
        <f>1/(1-D4*B4/(1-D4*B4/(1-D4*B4/(1-D4*B4/(1-D4*B4/(1-D4*B4/(1-D4*B4/(1-D4*B4/(1-D4*B4)))))))))</f>
        <v>1.3981680874538089</v>
      </c>
      <c r="D16" s="38">
        <f>C16*D4*C15</f>
        <v>0.55673953885632188</v>
      </c>
      <c r="E16" s="28">
        <f>D16*D4*C14</f>
        <v>0.2216384837822066</v>
      </c>
      <c r="F16" s="28">
        <f>E16*D4*C13</f>
        <v>8.818363809274507E-2</v>
      </c>
      <c r="G16" s="28">
        <f>F16*D4*C12</f>
        <v>3.5034907080666151E-2</v>
      </c>
      <c r="H16" s="28">
        <f>G16*D4*C11</f>
        <v>1.3868290060499137E-2</v>
      </c>
      <c r="I16" s="28">
        <f>H16*D4*C10</f>
        <v>5.4386311100981808E-3</v>
      </c>
      <c r="J16" s="28">
        <f>I16*D4*C9</f>
        <v>2.0814980381305818E-3</v>
      </c>
      <c r="K16" s="28">
        <f>J16*D4*C8</f>
        <v>7.4451127161821479E-4</v>
      </c>
      <c r="L16" s="28">
        <f>K16*D4</f>
        <v>2.1205289850358291E-4</v>
      </c>
      <c r="M16" s="4">
        <f>L16*D4</f>
        <v>6.03972478026224E-5</v>
      </c>
      <c r="N16">
        <f>B16+M16</f>
        <v>1.0000000000000016</v>
      </c>
      <c r="R16" s="17">
        <f>B16-M16</f>
        <v>0.99987920550439624</v>
      </c>
      <c r="S16" s="17">
        <f>SUM(C16:L16)*$B$4*$F$4</f>
        <v>2.7409187668730928</v>
      </c>
      <c r="T16" s="4">
        <f>SUM(C16:L16)*$D$4*$H$4</f>
        <v>-3.3069350209260664</v>
      </c>
      <c r="U16" s="93">
        <f>S16+T16+U15</f>
        <v>-4.9989279784157725</v>
      </c>
      <c r="V16" s="69">
        <f>(U16-W16*M16)/B16</f>
        <v>-4.9986259091854492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5</v>
      </c>
      <c r="D19" s="9">
        <f>SUM($C$19:C19)</f>
        <v>5</v>
      </c>
      <c r="E19" s="26">
        <f t="shared" ref="E19:E28" si="2">B19/R7</f>
        <v>2.3236534036192769</v>
      </c>
      <c r="F19" s="9">
        <f t="shared" ref="F19:F28" si="3">D19/R7</f>
        <v>11.618267018096384</v>
      </c>
      <c r="G19" s="2">
        <f>F19*2</f>
        <v>23.236534036192769</v>
      </c>
    </row>
    <row r="20" spans="1:7" x14ac:dyDescent="0.2">
      <c r="A20" s="19">
        <v>2</v>
      </c>
      <c r="B20" s="16">
        <f>C19</f>
        <v>5</v>
      </c>
      <c r="C20" s="1">
        <f>B20*$O$2</f>
        <v>25</v>
      </c>
      <c r="D20" s="3">
        <f>SUM($C$19:C20)</f>
        <v>30</v>
      </c>
      <c r="E20" s="16">
        <f t="shared" si="2"/>
        <v>6.2794370170325378</v>
      </c>
      <c r="F20" s="3">
        <f t="shared" si="3"/>
        <v>37.676622102195225</v>
      </c>
      <c r="G20" s="3">
        <f t="shared" ref="G20:G28" si="4">F20*2</f>
        <v>75.35324420439045</v>
      </c>
    </row>
    <row r="21" spans="1:7" x14ac:dyDescent="0.2">
      <c r="A21" s="19">
        <v>3</v>
      </c>
      <c r="B21" s="16">
        <f t="shared" ref="B21:B28" si="5">C20</f>
        <v>25</v>
      </c>
      <c r="C21" s="1">
        <f>B21*$O$2</f>
        <v>125</v>
      </c>
      <c r="D21" s="3">
        <f>SUM($C$19:C21)</f>
        <v>155</v>
      </c>
      <c r="E21" s="16">
        <f t="shared" si="2"/>
        <v>27.114386559680835</v>
      </c>
      <c r="F21" s="3">
        <f t="shared" si="3"/>
        <v>168.10919667002116</v>
      </c>
      <c r="G21" s="3">
        <f t="shared" si="4"/>
        <v>336.21839334004233</v>
      </c>
    </row>
    <row r="22" spans="1:7" x14ac:dyDescent="0.2">
      <c r="A22" s="19">
        <v>4</v>
      </c>
      <c r="B22" s="16">
        <f t="shared" si="5"/>
        <v>125</v>
      </c>
      <c r="C22" s="1">
        <f>B22*$O$2</f>
        <v>625</v>
      </c>
      <c r="D22" s="3">
        <f>SUM($C$19:C22)</f>
        <v>780</v>
      </c>
      <c r="E22" s="16">
        <f t="shared" si="2"/>
        <v>128.9432087203574</v>
      </c>
      <c r="F22" s="3">
        <f t="shared" si="3"/>
        <v>804.60562241503033</v>
      </c>
      <c r="G22" s="3">
        <f t="shared" si="4"/>
        <v>1609.2112448300607</v>
      </c>
    </row>
    <row r="23" spans="1:7" x14ac:dyDescent="0.2">
      <c r="A23" s="19">
        <v>5</v>
      </c>
      <c r="B23" s="16">
        <f t="shared" si="5"/>
        <v>625</v>
      </c>
      <c r="C23" s="1">
        <f>B23*$O$2</f>
        <v>3125</v>
      </c>
      <c r="D23" s="3">
        <f>SUM($C$19:C23)</f>
        <v>3905</v>
      </c>
      <c r="E23" s="16">
        <f t="shared" si="2"/>
        <v>632.65847981839704</v>
      </c>
      <c r="F23" s="3">
        <f t="shared" si="3"/>
        <v>3952.8501819053445</v>
      </c>
      <c r="G23" s="3">
        <f t="shared" si="4"/>
        <v>7905.7003638106889</v>
      </c>
    </row>
    <row r="24" spans="1:7" x14ac:dyDescent="0.2">
      <c r="A24" s="19">
        <v>6</v>
      </c>
      <c r="B24" s="16">
        <f t="shared" si="5"/>
        <v>3125</v>
      </c>
      <c r="C24" s="1">
        <f>B24*$O$2</f>
        <v>15625</v>
      </c>
      <c r="D24" s="3">
        <f>SUM($C$19:C24)</f>
        <v>19530</v>
      </c>
      <c r="E24" s="16">
        <f t="shared" si="2"/>
        <v>3140.1018422839902</v>
      </c>
      <c r="F24" s="3">
        <f t="shared" si="3"/>
        <v>19624.380473538025</v>
      </c>
      <c r="G24" s="3">
        <f t="shared" si="4"/>
        <v>39248.760947076051</v>
      </c>
    </row>
    <row r="25" spans="1:7" x14ac:dyDescent="0.2">
      <c r="A25" s="19">
        <v>7</v>
      </c>
      <c r="B25" s="16">
        <f t="shared" si="5"/>
        <v>15625</v>
      </c>
      <c r="C25" s="1">
        <f>B25*$O$2</f>
        <v>78125</v>
      </c>
      <c r="D25" s="3">
        <f>SUM($C$19:C25)</f>
        <v>97655</v>
      </c>
      <c r="E25" s="16">
        <f t="shared" si="2"/>
        <v>15654.955797351811</v>
      </c>
      <c r="F25" s="3">
        <f t="shared" si="3"/>
        <v>97842.221336985036</v>
      </c>
      <c r="G25" s="3">
        <f t="shared" si="4"/>
        <v>195684.44267397007</v>
      </c>
    </row>
    <row r="26" spans="1:7" x14ac:dyDescent="0.2">
      <c r="A26" s="19">
        <v>8</v>
      </c>
      <c r="B26" s="16">
        <f t="shared" si="5"/>
        <v>78125</v>
      </c>
      <c r="C26" s="1">
        <f>B26*$O$2</f>
        <v>390625</v>
      </c>
      <c r="D26" s="3">
        <f>SUM($C$19:C26)</f>
        <v>488280</v>
      </c>
      <c r="E26" s="16">
        <f t="shared" si="2"/>
        <v>78184.558414924642</v>
      </c>
      <c r="F26" s="3">
        <f t="shared" si="3"/>
        <v>488652.23914034438</v>
      </c>
      <c r="G26" s="3">
        <f t="shared" si="4"/>
        <v>977304.47828068875</v>
      </c>
    </row>
    <row r="27" spans="1:7" x14ac:dyDescent="0.2">
      <c r="A27" s="19">
        <v>9</v>
      </c>
      <c r="B27" s="16">
        <f t="shared" si="5"/>
        <v>390625</v>
      </c>
      <c r="C27" s="1">
        <f>B27*$O$2</f>
        <v>1953125</v>
      </c>
      <c r="D27" s="3">
        <f>SUM($C$19:C27)</f>
        <v>2441405</v>
      </c>
      <c r="E27" s="16">
        <f t="shared" si="2"/>
        <v>390743.5240853327</v>
      </c>
      <c r="F27" s="3">
        <f t="shared" si="3"/>
        <v>2442145.7751540523</v>
      </c>
      <c r="G27" s="3">
        <f t="shared" si="4"/>
        <v>4884291.5503081046</v>
      </c>
    </row>
    <row r="28" spans="1:7" ht="17" thickBot="1" x14ac:dyDescent="0.25">
      <c r="A28" s="33">
        <v>10</v>
      </c>
      <c r="B28" s="17">
        <f t="shared" si="5"/>
        <v>1953125</v>
      </c>
      <c r="C28" s="28">
        <f>B28*$O$2</f>
        <v>9765625</v>
      </c>
      <c r="D28" s="4">
        <f>SUM($C$19:C28)</f>
        <v>12207030</v>
      </c>
      <c r="E28" s="17">
        <f t="shared" si="2"/>
        <v>1953360.9552513217</v>
      </c>
      <c r="F28" s="4">
        <f t="shared" si="3"/>
        <v>12208504.720169749</v>
      </c>
      <c r="G28" s="4">
        <f t="shared" si="4"/>
        <v>24417009.440339498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5</v>
      </c>
      <c r="D31" s="9">
        <f>SUM($C$31:C31)</f>
        <v>5</v>
      </c>
      <c r="E31" s="3">
        <f t="shared" ref="E31:E40" si="6">B31/R7</f>
        <v>2.3236534036192769</v>
      </c>
      <c r="F31" s="3">
        <f t="shared" ref="F31:F40" si="7">D31/R7</f>
        <v>11.618267018096384</v>
      </c>
      <c r="G31" s="2">
        <f>F31*2</f>
        <v>23.236534036192769</v>
      </c>
    </row>
    <row r="32" spans="1:7" x14ac:dyDescent="0.2">
      <c r="A32" s="19">
        <v>2</v>
      </c>
      <c r="B32" s="16">
        <f>B31*($O$2+1)</f>
        <v>6</v>
      </c>
      <c r="C32" s="1">
        <f>B32*$O$2</f>
        <v>30</v>
      </c>
      <c r="D32" s="3">
        <f>SUM($C$31:C32)</f>
        <v>35</v>
      </c>
      <c r="E32" s="3">
        <f t="shared" si="6"/>
        <v>7.5353244204390446</v>
      </c>
      <c r="F32" s="3">
        <f t="shared" si="7"/>
        <v>43.95605911922776</v>
      </c>
      <c r="G32" s="3">
        <f t="shared" ref="G32:G40" si="8">F32*2</f>
        <v>87.91211823845552</v>
      </c>
    </row>
    <row r="33" spans="1:7" x14ac:dyDescent="0.2">
      <c r="A33" s="19">
        <v>3</v>
      </c>
      <c r="B33" s="16">
        <f>B32*($O$2+1)</f>
        <v>36</v>
      </c>
      <c r="C33" s="1">
        <f>B33*$O$2</f>
        <v>180</v>
      </c>
      <c r="D33" s="3">
        <f>SUM($C$31:C33)</f>
        <v>215</v>
      </c>
      <c r="E33" s="3">
        <f t="shared" si="6"/>
        <v>39.044716645940397</v>
      </c>
      <c r="F33" s="3">
        <f t="shared" si="7"/>
        <v>233.18372441325516</v>
      </c>
      <c r="G33" s="3">
        <f t="shared" si="8"/>
        <v>466.36744882651033</v>
      </c>
    </row>
    <row r="34" spans="1:7" x14ac:dyDescent="0.2">
      <c r="A34" s="19">
        <v>4</v>
      </c>
      <c r="B34" s="16">
        <f>B33*($O$2+1)</f>
        <v>216</v>
      </c>
      <c r="C34" s="1">
        <f>B34*$O$2</f>
        <v>1080</v>
      </c>
      <c r="D34" s="3">
        <f>SUM($C$31:C34)</f>
        <v>1295</v>
      </c>
      <c r="E34" s="3">
        <f t="shared" si="6"/>
        <v>222.81386466877763</v>
      </c>
      <c r="F34" s="3">
        <f t="shared" si="7"/>
        <v>1335.8516423429028</v>
      </c>
      <c r="G34" s="3">
        <f t="shared" si="8"/>
        <v>2671.7032846858056</v>
      </c>
    </row>
    <row r="35" spans="1:7" x14ac:dyDescent="0.2">
      <c r="A35" s="19">
        <v>5</v>
      </c>
      <c r="B35" s="16">
        <f>B34*($O$2+1)</f>
        <v>1296</v>
      </c>
      <c r="C35" s="1">
        <f>B35*$O$2</f>
        <v>6480</v>
      </c>
      <c r="D35" s="3">
        <f>SUM($C$31:C35)</f>
        <v>7775</v>
      </c>
      <c r="E35" s="3">
        <f t="shared" si="6"/>
        <v>1311.8806237514279</v>
      </c>
      <c r="F35" s="3">
        <f t="shared" si="7"/>
        <v>7870.2714889408589</v>
      </c>
      <c r="G35" s="3">
        <f t="shared" si="8"/>
        <v>15740.542977881718</v>
      </c>
    </row>
    <row r="36" spans="1:7" x14ac:dyDescent="0.2">
      <c r="A36" s="19">
        <v>6</v>
      </c>
      <c r="B36" s="16">
        <f>B35*($O$2+1)</f>
        <v>7776</v>
      </c>
      <c r="C36" s="1">
        <f>B36*$O$2</f>
        <v>38880</v>
      </c>
      <c r="D36" s="3">
        <f>SUM($C$31:C36)</f>
        <v>46655</v>
      </c>
      <c r="E36" s="3">
        <f t="shared" si="6"/>
        <v>7813.5782161920988</v>
      </c>
      <c r="F36" s="3">
        <f t="shared" si="7"/>
        <v>46880.464464563061</v>
      </c>
      <c r="G36" s="3">
        <f t="shared" si="8"/>
        <v>93760.928929126123</v>
      </c>
    </row>
    <row r="37" spans="1:7" x14ac:dyDescent="0.2">
      <c r="A37" s="19">
        <v>7</v>
      </c>
      <c r="B37" s="16">
        <f>B36*($O$2+1)</f>
        <v>46656</v>
      </c>
      <c r="C37" s="1">
        <f>B37*$O$2</f>
        <v>233280</v>
      </c>
      <c r="D37" s="3">
        <f>SUM($C$31:C37)</f>
        <v>279935</v>
      </c>
      <c r="E37" s="3">
        <f t="shared" si="6"/>
        <v>46745.447531599755</v>
      </c>
      <c r="F37" s="3">
        <f t="shared" si="7"/>
        <v>280471.68327242747</v>
      </c>
      <c r="G37" s="3">
        <f t="shared" si="8"/>
        <v>560943.36654485494</v>
      </c>
    </row>
    <row r="38" spans="1:7" x14ac:dyDescent="0.2">
      <c r="A38" s="19">
        <v>8</v>
      </c>
      <c r="B38" s="16">
        <f>B37*($O$2+1)</f>
        <v>279936</v>
      </c>
      <c r="C38" s="1">
        <f>B38*$O$2</f>
        <v>1399680</v>
      </c>
      <c r="D38" s="3">
        <f>SUM($C$31:C38)</f>
        <v>1679615</v>
      </c>
      <c r="E38" s="3">
        <f t="shared" si="6"/>
        <v>280149.4085688364</v>
      </c>
      <c r="F38" s="3">
        <f t="shared" si="7"/>
        <v>1680895.4506506708</v>
      </c>
      <c r="G38" s="3">
        <f t="shared" si="8"/>
        <v>3361790.9013013416</v>
      </c>
    </row>
    <row r="39" spans="1:7" x14ac:dyDescent="0.2">
      <c r="A39" s="19">
        <v>9</v>
      </c>
      <c r="B39" s="16">
        <f>B38*($O$2+1)</f>
        <v>1679616</v>
      </c>
      <c r="C39" s="1">
        <f>B39*$O$2</f>
        <v>8398080</v>
      </c>
      <c r="D39" s="3">
        <f>SUM($C$31:C39)</f>
        <v>10077695</v>
      </c>
      <c r="E39" s="3">
        <f t="shared" si="6"/>
        <v>1680125.6318722821</v>
      </c>
      <c r="F39" s="3">
        <f t="shared" si="7"/>
        <v>10080752.790930271</v>
      </c>
      <c r="G39" s="3">
        <f t="shared" si="8"/>
        <v>20161505.581860542</v>
      </c>
    </row>
    <row r="40" spans="1:7" ht="17" thickBot="1" x14ac:dyDescent="0.25">
      <c r="A40" s="33">
        <v>10</v>
      </c>
      <c r="B40" s="17">
        <f>B39*($O$2+1)</f>
        <v>10077696</v>
      </c>
      <c r="C40" s="28">
        <f>B40*$O$2</f>
        <v>50388480</v>
      </c>
      <c r="D40" s="4">
        <f>SUM($C$31:C40)</f>
        <v>60466175</v>
      </c>
      <c r="E40" s="3">
        <f t="shared" si="6"/>
        <v>10078913.47726972</v>
      </c>
      <c r="F40" s="3">
        <f t="shared" si="7"/>
        <v>60473479.863497518</v>
      </c>
      <c r="G40" s="4">
        <f t="shared" si="8"/>
        <v>120946959.72699504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5</v>
      </c>
      <c r="D43" s="9">
        <f>SUM(C43:C43)</f>
        <v>5</v>
      </c>
      <c r="E43" s="26">
        <f t="shared" ref="E43:E52" si="9">B43/R7</f>
        <v>2.3236534036192769</v>
      </c>
      <c r="F43" s="9">
        <f t="shared" ref="F43:F52" si="10">D43/R7</f>
        <v>11.618267018096384</v>
      </c>
      <c r="G43" s="2">
        <f>F43*2</f>
        <v>23.236534036192769</v>
      </c>
    </row>
    <row r="44" spans="1:7" x14ac:dyDescent="0.2">
      <c r="A44" s="19">
        <v>2</v>
      </c>
      <c r="B44" s="16">
        <f>B43*$O$2*2</f>
        <v>10</v>
      </c>
      <c r="C44" s="1">
        <f>B44*$O$2</f>
        <v>50</v>
      </c>
      <c r="D44" s="3">
        <f>SUM($C$43:C44)</f>
        <v>55</v>
      </c>
      <c r="E44" s="16">
        <f t="shared" si="9"/>
        <v>12.558874034065076</v>
      </c>
      <c r="F44" s="3">
        <f t="shared" si="10"/>
        <v>69.073807187357914</v>
      </c>
      <c r="G44" s="3">
        <f t="shared" ref="G44:G52" si="11">F44*2</f>
        <v>138.14761437471583</v>
      </c>
    </row>
    <row r="45" spans="1:7" x14ac:dyDescent="0.2">
      <c r="A45" s="19">
        <v>3</v>
      </c>
      <c r="B45" s="16">
        <f>B44*$O$2*2</f>
        <v>100</v>
      </c>
      <c r="C45" s="1">
        <f>B45*$O$2</f>
        <v>500</v>
      </c>
      <c r="D45" s="3">
        <f>SUM($C$43:C45)</f>
        <v>555</v>
      </c>
      <c r="E45" s="16">
        <f t="shared" si="9"/>
        <v>108.45754623872334</v>
      </c>
      <c r="F45" s="3">
        <f t="shared" si="10"/>
        <v>601.93938162491452</v>
      </c>
      <c r="G45" s="3">
        <f t="shared" si="11"/>
        <v>1203.878763249829</v>
      </c>
    </row>
    <row r="46" spans="1:7" x14ac:dyDescent="0.2">
      <c r="A46" s="19">
        <v>4</v>
      </c>
      <c r="B46" s="16">
        <f>B45*$O$2*2</f>
        <v>1000</v>
      </c>
      <c r="C46" s="1">
        <f>B46*$O$2</f>
        <v>5000</v>
      </c>
      <c r="D46" s="3">
        <f>SUM($C$43:C46)</f>
        <v>5555</v>
      </c>
      <c r="E46" s="16">
        <f t="shared" si="9"/>
        <v>1031.5456697628592</v>
      </c>
      <c r="F46" s="3">
        <f t="shared" si="10"/>
        <v>5730.2361955326833</v>
      </c>
      <c r="G46" s="3">
        <f t="shared" si="11"/>
        <v>11460.472391065367</v>
      </c>
    </row>
    <row r="47" spans="1:7" x14ac:dyDescent="0.2">
      <c r="A47" s="19">
        <v>5</v>
      </c>
      <c r="B47" s="16">
        <f>B46*$O$2*2</f>
        <v>10000</v>
      </c>
      <c r="C47" s="1">
        <f>B47*$O$2</f>
        <v>50000</v>
      </c>
      <c r="D47" s="3">
        <f>SUM($C$43:C47)</f>
        <v>55555</v>
      </c>
      <c r="E47" s="16">
        <f t="shared" si="9"/>
        <v>10122.535677094353</v>
      </c>
      <c r="F47" s="3">
        <f t="shared" si="10"/>
        <v>56235.746954097674</v>
      </c>
      <c r="G47" s="3">
        <f t="shared" si="11"/>
        <v>112471.49390819535</v>
      </c>
    </row>
    <row r="48" spans="1:7" x14ac:dyDescent="0.2">
      <c r="A48" s="19">
        <v>6</v>
      </c>
      <c r="B48" s="16">
        <f>B47*$O$2*2</f>
        <v>100000</v>
      </c>
      <c r="C48" s="1">
        <f>B48*$O$2</f>
        <v>500000</v>
      </c>
      <c r="D48" s="3">
        <f>SUM($C$43:C48)</f>
        <v>555555</v>
      </c>
      <c r="E48" s="16">
        <f t="shared" si="9"/>
        <v>100483.25895308769</v>
      </c>
      <c r="F48" s="3">
        <f t="shared" si="10"/>
        <v>558239.76927682629</v>
      </c>
      <c r="G48" s="3">
        <f t="shared" si="11"/>
        <v>1116479.5385536526</v>
      </c>
    </row>
    <row r="49" spans="1:7" x14ac:dyDescent="0.2">
      <c r="A49" s="19">
        <v>7</v>
      </c>
      <c r="B49" s="16">
        <f>B48*$O$2*2</f>
        <v>1000000</v>
      </c>
      <c r="C49" s="1">
        <f>B49*$O$2</f>
        <v>5000000</v>
      </c>
      <c r="D49" s="3">
        <f>SUM($C$43:C49)</f>
        <v>5555555</v>
      </c>
      <c r="E49" s="16">
        <f t="shared" si="9"/>
        <v>1001917.1710305159</v>
      </c>
      <c r="F49" s="3">
        <f t="shared" si="10"/>
        <v>5566205.9491044376</v>
      </c>
      <c r="G49" s="3">
        <f t="shared" si="11"/>
        <v>11132411.898208875</v>
      </c>
    </row>
    <row r="50" spans="1:7" x14ac:dyDescent="0.2">
      <c r="A50" s="19">
        <v>8</v>
      </c>
      <c r="B50" s="16">
        <f>B49*$O$2*2</f>
        <v>10000000</v>
      </c>
      <c r="C50" s="1">
        <f>B50*$O$2</f>
        <v>50000000</v>
      </c>
      <c r="D50" s="3">
        <f>SUM($C$43:C50)</f>
        <v>55555555</v>
      </c>
      <c r="E50" s="16">
        <f t="shared" si="9"/>
        <v>10007623.477110354</v>
      </c>
      <c r="F50" s="3">
        <f t="shared" si="10"/>
        <v>55597907.650189549</v>
      </c>
      <c r="G50" s="3">
        <f t="shared" si="11"/>
        <v>111195815.3003791</v>
      </c>
    </row>
    <row r="51" spans="1:7" x14ac:dyDescent="0.2">
      <c r="A51" s="19">
        <v>9</v>
      </c>
      <c r="B51" s="16">
        <f>B50*$O$2*2</f>
        <v>100000000</v>
      </c>
      <c r="C51" s="1">
        <f>B51*$O$2</f>
        <v>500000000</v>
      </c>
      <c r="D51" s="3">
        <f>SUM($C$43:C51)</f>
        <v>555555555</v>
      </c>
      <c r="E51" s="16">
        <f t="shared" si="9"/>
        <v>100030342.16584517</v>
      </c>
      <c r="F51" s="3">
        <f t="shared" si="10"/>
        <v>555724122.58786023</v>
      </c>
      <c r="G51" s="3">
        <f t="shared" si="11"/>
        <v>1111448245.1757205</v>
      </c>
    </row>
    <row r="52" spans="1:7" ht="17" thickBot="1" x14ac:dyDescent="0.25">
      <c r="A52" s="33">
        <v>10</v>
      </c>
      <c r="B52" s="17">
        <f>B51*$O$2*2</f>
        <v>1000000000</v>
      </c>
      <c r="C52" s="28">
        <f>B52*$O$2</f>
        <v>5000000000</v>
      </c>
      <c r="D52" s="4">
        <f>SUM($C$43:C52)</f>
        <v>5555555555</v>
      </c>
      <c r="E52" s="17">
        <f t="shared" si="9"/>
        <v>1000120809.0886767</v>
      </c>
      <c r="F52" s="4">
        <f t="shared" si="10"/>
        <v>5556226716.6036921</v>
      </c>
      <c r="G52" s="4">
        <f t="shared" si="11"/>
        <v>11112453433.207384</v>
      </c>
    </row>
  </sheetData>
  <conditionalFormatting sqref="R7:R16">
    <cfRule type="cellIs" dxfId="671" priority="35" operator="lessThanOrEqual">
      <formula>0</formula>
    </cfRule>
    <cfRule type="cellIs" dxfId="670" priority="36" operator="greaterThan">
      <formula>0</formula>
    </cfRule>
  </conditionalFormatting>
  <conditionalFormatting sqref="F31:F40">
    <cfRule type="cellIs" dxfId="669" priority="27" stopIfTrue="1" operator="lessThan">
      <formula>0</formula>
    </cfRule>
    <cfRule type="cellIs" dxfId="668" priority="28" operator="equal">
      <formula>MIN($F$31:$F$40)</formula>
    </cfRule>
  </conditionalFormatting>
  <conditionalFormatting sqref="E31:E40">
    <cfRule type="cellIs" dxfId="667" priority="25" stopIfTrue="1" operator="lessThan">
      <formula>0</formula>
    </cfRule>
    <cfRule type="cellIs" dxfId="666" priority="26" operator="equal">
      <formula>MIN($E$31:$E$40)</formula>
    </cfRule>
  </conditionalFormatting>
  <conditionalFormatting sqref="F19:F28">
    <cfRule type="cellIs" dxfId="665" priority="23" stopIfTrue="1" operator="lessThan">
      <formula>0</formula>
    </cfRule>
    <cfRule type="cellIs" dxfId="664" priority="24" operator="equal">
      <formula>MIN($F$19:$F$28)</formula>
    </cfRule>
  </conditionalFormatting>
  <conditionalFormatting sqref="E19:E28">
    <cfRule type="cellIs" dxfId="663" priority="21" stopIfTrue="1" operator="lessThan">
      <formula>0</formula>
    </cfRule>
    <cfRule type="cellIs" dxfId="662" priority="22" operator="equal">
      <formula>MIN($E$19:$E$28)</formula>
    </cfRule>
  </conditionalFormatting>
  <conditionalFormatting sqref="F43:F52">
    <cfRule type="cellIs" dxfId="661" priority="19" stopIfTrue="1" operator="lessThan">
      <formula>0</formula>
    </cfRule>
    <cfRule type="cellIs" dxfId="660" priority="20" operator="equal">
      <formula>MIN($F$43:$F$52)</formula>
    </cfRule>
  </conditionalFormatting>
  <conditionalFormatting sqref="E43:E52">
    <cfRule type="cellIs" dxfId="659" priority="17" stopIfTrue="1" operator="lessThan">
      <formula>0</formula>
    </cfRule>
    <cfRule type="cellIs" dxfId="658" priority="18" operator="equal">
      <formula>MIN($E$43:$E$52)</formula>
    </cfRule>
  </conditionalFormatting>
  <conditionalFormatting sqref="G19:G28">
    <cfRule type="cellIs" dxfId="657" priority="11" stopIfTrue="1" operator="lessThanOrEqual">
      <formula>0</formula>
    </cfRule>
    <cfRule type="cellIs" dxfId="656" priority="12" operator="equal">
      <formula>MIN($G$19:$G$28)</formula>
    </cfRule>
  </conditionalFormatting>
  <conditionalFormatting sqref="G31:G40">
    <cfRule type="cellIs" dxfId="655" priority="9" stopIfTrue="1" operator="lessThanOrEqual">
      <formula>0</formula>
    </cfRule>
    <cfRule type="cellIs" dxfId="654" priority="10" operator="equal">
      <formula>MIN($G$19:$G$28)</formula>
    </cfRule>
  </conditionalFormatting>
  <conditionalFormatting sqref="G43:G52">
    <cfRule type="cellIs" dxfId="653" priority="7" stopIfTrue="1" operator="lessThanOrEqual">
      <formula>0</formula>
    </cfRule>
    <cfRule type="cellIs" dxfId="652" priority="8" operator="equal">
      <formula>MIN($G$19:$G$28)</formula>
    </cfRule>
  </conditionalFormatting>
  <conditionalFormatting sqref="S7:T16">
    <cfRule type="cellIs" dxfId="651" priority="3" operator="lessThanOrEqual">
      <formula>0</formula>
    </cfRule>
    <cfRule type="cellIs" dxfId="650" priority="4" operator="greaterThan">
      <formula>0</formula>
    </cfRule>
  </conditionalFormatting>
  <conditionalFormatting sqref="U7:U16">
    <cfRule type="cellIs" dxfId="649" priority="1" operator="lessThanOrEqual">
      <formula>0</formula>
    </cfRule>
    <cfRule type="cellIs" dxfId="64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1.0000000000000007</v>
      </c>
    </row>
    <row r="2" spans="1:23" x14ac:dyDescent="0.2">
      <c r="A2" t="s">
        <v>4</v>
      </c>
      <c r="B2" s="34" t="s">
        <v>12</v>
      </c>
      <c r="C2" s="40">
        <f>'B Analysis'!B29</f>
        <v>0.75093711454224821</v>
      </c>
      <c r="D2" s="34" t="s">
        <v>13</v>
      </c>
      <c r="E2" s="40">
        <f>'B Analysis'!J29</f>
        <v>0.24906288545775254</v>
      </c>
      <c r="F2" s="34" t="s">
        <v>17</v>
      </c>
      <c r="G2" s="40">
        <f>'B Analysis'!V29</f>
        <v>1.6005832158833078</v>
      </c>
      <c r="H2" t="s">
        <v>20</v>
      </c>
      <c r="I2" s="48">
        <f>'B Analysis'!W29</f>
        <v>-6</v>
      </c>
      <c r="J2" t="s">
        <v>6</v>
      </c>
      <c r="K2" s="48">
        <f>C2*G2-E2*I2</f>
        <v>2.6963146544666787</v>
      </c>
      <c r="L2" t="s">
        <v>5</v>
      </c>
      <c r="M2" s="48">
        <v>2</v>
      </c>
      <c r="N2" t="s">
        <v>47</v>
      </c>
      <c r="O2" s="48">
        <v>6</v>
      </c>
    </row>
    <row r="4" spans="1:23" x14ac:dyDescent="0.2">
      <c r="A4" t="s">
        <v>10</v>
      </c>
      <c r="B4">
        <f>$C$2</f>
        <v>0.75093711454224821</v>
      </c>
      <c r="C4" t="s">
        <v>11</v>
      </c>
      <c r="D4">
        <f>$E$2</f>
        <v>0.24906288545775254</v>
      </c>
      <c r="E4" t="s">
        <v>5</v>
      </c>
      <c r="F4">
        <f>$G$2</f>
        <v>1.6005832158833078</v>
      </c>
      <c r="G4" t="s">
        <v>72</v>
      </c>
      <c r="H4">
        <f>$I$2</f>
        <v>-6</v>
      </c>
      <c r="I4" t="s">
        <v>6</v>
      </c>
      <c r="J4">
        <f>$K$2</f>
        <v>2.6963146544666787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0.75093711454224821</v>
      </c>
      <c r="C7" s="18">
        <v>1</v>
      </c>
      <c r="D7" s="37">
        <f>C7*D4</f>
        <v>0.24906288545775254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1.0000000000000007</v>
      </c>
      <c r="R7" s="26">
        <f>B7-D7</f>
        <v>0.50187422908449564</v>
      </c>
      <c r="S7" s="26">
        <f>SUM(C7)*$B$4*$F$4</f>
        <v>1.2019373417201635</v>
      </c>
      <c r="T7" s="9">
        <f>SUM(C7)*$D$4*$H$4</f>
        <v>-1.4943773127465152</v>
      </c>
      <c r="U7" s="91">
        <f>S7+T7</f>
        <v>-0.29243997102635166</v>
      </c>
      <c r="V7" s="68">
        <f>(U7-W7*D7)/B7</f>
        <v>-5.7763938855307034E-2</v>
      </c>
      <c r="W7" s="18">
        <f>-COUNT(D7:M7)</f>
        <v>-1</v>
      </c>
    </row>
    <row r="8" spans="1:23" x14ac:dyDescent="0.2">
      <c r="A8" s="20">
        <v>2</v>
      </c>
      <c r="B8" s="19">
        <f>C8*B4</f>
        <v>0.92369661366440092</v>
      </c>
      <c r="C8" s="19">
        <f>1/(1-B4*D4)</f>
        <v>1.2300585438868106</v>
      </c>
      <c r="D8" s="32">
        <f>C8*D4</f>
        <v>0.30636193022241059</v>
      </c>
      <c r="E8" s="1">
        <f>D8*D4</f>
        <v>7.6303386335600229E-2</v>
      </c>
      <c r="F8" s="1"/>
      <c r="G8" s="1"/>
      <c r="H8" s="1"/>
      <c r="I8" s="1"/>
      <c r="J8" s="1"/>
      <c r="K8" s="1"/>
      <c r="L8" s="1"/>
      <c r="M8" s="3"/>
      <c r="N8">
        <f>B8+E8</f>
        <v>1.0000000000000011</v>
      </c>
      <c r="R8" s="16">
        <f>B8-E8</f>
        <v>0.84739322732880074</v>
      </c>
      <c r="S8" s="16">
        <f>SUM(C8:D8)*$B$4*$F$4</f>
        <v>1.8466811404152705</v>
      </c>
      <c r="T8" s="3">
        <f>SUM(C8:D8)*$D$4*$H$4</f>
        <v>-2.2959918993480648</v>
      </c>
      <c r="U8" s="92">
        <f>S8+T8+U7</f>
        <v>-0.74175072995914593</v>
      </c>
      <c r="V8" s="68">
        <f>(U8-W8*E8)/B8</f>
        <v>-0.63781110439579269</v>
      </c>
      <c r="W8" s="19">
        <f>-COUNT(D8:M8)</f>
        <v>-2</v>
      </c>
    </row>
    <row r="9" spans="1:23" x14ac:dyDescent="0.2">
      <c r="A9" s="20">
        <v>3</v>
      </c>
      <c r="B9" s="19">
        <f>C9*B4</f>
        <v>0.97531716025932835</v>
      </c>
      <c r="C9" s="19">
        <f>1/(1-D4*B4/(1-D4*B4))</f>
        <v>1.2988000477960879</v>
      </c>
      <c r="D9" s="32">
        <f>C9*D4*C8</f>
        <v>0.39790288961576864</v>
      </c>
      <c r="E9" s="1">
        <f>D9*(D4)</f>
        <v>9.9102841819680931E-2</v>
      </c>
      <c r="F9" s="1">
        <f>E9*D4</f>
        <v>2.4682839740672962E-2</v>
      </c>
      <c r="G9" s="1"/>
      <c r="H9" s="1"/>
      <c r="I9" s="1"/>
      <c r="J9" s="1"/>
      <c r="K9" s="1"/>
      <c r="L9" s="1"/>
      <c r="M9" s="3"/>
      <c r="N9">
        <f>B9+F9</f>
        <v>1.0000000000000013</v>
      </c>
      <c r="R9" s="16">
        <f>B9-F9</f>
        <v>0.95063432051865537</v>
      </c>
      <c r="S9" s="16">
        <f>SUM(C9:E9)*$B$4*$F$4</f>
        <v>2.1584460245352606</v>
      </c>
      <c r="T9" s="3">
        <f>SUM(C9:E9)*$D$4*$H$4</f>
        <v>-2.6836114145826864</v>
      </c>
      <c r="U9" s="92">
        <f t="shared" ref="U9:U15" si="0">S9+T9+U8</f>
        <v>-1.2669161200065717</v>
      </c>
      <c r="V9" s="68">
        <f>(U9-W9*F9)/B9</f>
        <v>-1.2230560984566086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0.99187993187920942</v>
      </c>
      <c r="C10" s="19">
        <f>1/(1-D4*B4/(1-D4*B4/(1-D4*B4)))</f>
        <v>1.3208561844540521</v>
      </c>
      <c r="D10" s="32">
        <f>C10*D4*C9</f>
        <v>0.42727437256798484</v>
      </c>
      <c r="E10" s="1">
        <f>D10*D4*C8</f>
        <v>0.13090060151449723</v>
      </c>
      <c r="F10" s="1">
        <f>E10*D4</f>
        <v>3.2602481521356134E-2</v>
      </c>
      <c r="G10" s="1">
        <f>F10*D4</f>
        <v>8.1200681207920164E-3</v>
      </c>
      <c r="H10" s="1"/>
      <c r="I10" s="1"/>
      <c r="J10" s="1"/>
      <c r="K10" s="1"/>
      <c r="L10" s="1"/>
      <c r="M10" s="3"/>
      <c r="N10">
        <f>B10+G10</f>
        <v>1.0000000000000013</v>
      </c>
      <c r="R10" s="16">
        <f>B10-G10</f>
        <v>0.9837598637584174</v>
      </c>
      <c r="S10" s="16">
        <f>SUM(C10:F10)*$B$4*$F$4</f>
        <v>2.2976638556740201</v>
      </c>
      <c r="T10" s="3">
        <f>SUM(C10:F10)*$D$4*$H$4</f>
        <v>-2.8567019419855493</v>
      </c>
      <c r="U10" s="92">
        <f t="shared" si="0"/>
        <v>-1.8259542063181009</v>
      </c>
      <c r="V10" s="68">
        <f>(U10-W10*G10)/B10</f>
        <v>-1.8081562860507001</v>
      </c>
      <c r="W10" s="19">
        <f t="shared" si="1"/>
        <v>-4</v>
      </c>
    </row>
    <row r="11" spans="1:23" x14ac:dyDescent="0.2">
      <c r="A11" s="20">
        <v>5</v>
      </c>
      <c r="B11" s="19">
        <f>C11*B4</f>
        <v>0.99731405535514994</v>
      </c>
      <c r="C11" s="19">
        <f>1/(1-D4*B4/(1-D4*B4/(1-D4*B4/(1-D4*B4))))</f>
        <v>1.3280926405709574</v>
      </c>
      <c r="D11" s="32">
        <f>C11*D4*C10</f>
        <v>0.43691093996726232</v>
      </c>
      <c r="E11" s="1">
        <f>D11*D4*C9</f>
        <v>0.14133321245701028</v>
      </c>
      <c r="F11" s="1">
        <f>E11*D4*C8</f>
        <v>4.329911577286371E-2</v>
      </c>
      <c r="G11" s="1">
        <f>F11*D4</f>
        <v>1.0784202712158721E-2</v>
      </c>
      <c r="H11" s="1">
        <f>G11*D4</f>
        <v>2.6859446448515719E-3</v>
      </c>
      <c r="I11" s="1"/>
      <c r="J11" s="1"/>
      <c r="K11" s="1"/>
      <c r="L11" s="1"/>
      <c r="M11" s="3"/>
      <c r="N11">
        <f>B11+H11</f>
        <v>1.0000000000000016</v>
      </c>
      <c r="R11" s="16">
        <f>B11-H11</f>
        <v>0.99462811071029833</v>
      </c>
      <c r="S11" s="16">
        <f>SUM(C11:G11)*$B$4*$F$4</f>
        <v>2.3563021374473214</v>
      </c>
      <c r="T11" s="3">
        <f>SUM(C11:G11)*$D$4*$H$4</f>
        <v>-2.929607338048084</v>
      </c>
      <c r="U11" s="92">
        <f t="shared" si="0"/>
        <v>-2.3992594069188637</v>
      </c>
      <c r="V11" s="68">
        <f>(U11-W11*H11)/B11</f>
        <v>-2.3922551486001034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0.99910994716785306</v>
      </c>
      <c r="C12" s="19">
        <f>1/(1-D4*B4/(1-D4*B4/(1-D4*B4/(1-D4*B4/(1-D4*B4)))))</f>
        <v>1.3304841747992235</v>
      </c>
      <c r="D12" s="32">
        <f>C12*D4*C11</f>
        <v>0.44009567299210961</v>
      </c>
      <c r="E12" s="1">
        <f>D12*D4*C10</f>
        <v>0.14478102527534806</v>
      </c>
      <c r="F12" s="1">
        <f>E12*D4*C9</f>
        <v>4.6834184116602305E-2</v>
      </c>
      <c r="G12" s="1">
        <f>F12*D4*C8</f>
        <v>1.4348211046354047E-2</v>
      </c>
      <c r="H12" s="1">
        <f>G12*D4</f>
        <v>3.5736068443617377E-3</v>
      </c>
      <c r="I12" s="1">
        <f>H12*D4</f>
        <v>8.9005283214830795E-4</v>
      </c>
      <c r="J12" s="1"/>
      <c r="K12" s="1"/>
      <c r="L12" s="1"/>
      <c r="M12" s="3"/>
      <c r="N12">
        <f>B12+I12</f>
        <v>1.0000000000000013</v>
      </c>
      <c r="R12" s="16">
        <f>B12-I12</f>
        <v>0.99821989433570479</v>
      </c>
      <c r="S12" s="16">
        <f>SUM(C12:H12)*$B$4*$F$4</f>
        <v>2.3799764131216796</v>
      </c>
      <c r="T12" s="3">
        <f>SUM(C12:H12)*$D$4*$H$4</f>
        <v>-2.9590417346971103</v>
      </c>
      <c r="U12" s="92">
        <f t="shared" si="0"/>
        <v>-2.9783247284942944</v>
      </c>
      <c r="V12" s="68">
        <f>(U12-W12*I12)/B12</f>
        <v>-2.9756328819754363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0.99970488380292954</v>
      </c>
      <c r="C13" s="19">
        <f>1/(1-D4*B4/(1-D4*B4/(1-D4*B4/(1-D4*B4/(1-D4*B4/(1-D4*B4))))))</f>
        <v>1.3312764337295058</v>
      </c>
      <c r="D13" s="32">
        <f>C13*D4*C12</f>
        <v>0.44115069999096157</v>
      </c>
      <c r="E13" s="1">
        <f>D13*D4*C11</f>
        <v>0.14592320440997383</v>
      </c>
      <c r="F13" s="1">
        <f>E13*D4*C10</f>
        <v>4.8005268950506087E-2</v>
      </c>
      <c r="G13" s="1">
        <f>F13*D4*C9</f>
        <v>1.5528883017088506E-2</v>
      </c>
      <c r="H13" s="1">
        <f>G13*D4*C8</f>
        <v>4.757458575313245E-3</v>
      </c>
      <c r="I13" s="1">
        <f>H13*D4</f>
        <v>1.1849063602132454E-3</v>
      </c>
      <c r="J13" s="1">
        <f>I13*D4</f>
        <v>2.9511619707195402E-4</v>
      </c>
      <c r="K13" s="1"/>
      <c r="L13" s="1"/>
      <c r="M13" s="3"/>
      <c r="N13">
        <f>B13+J13</f>
        <v>1.0000000000000016</v>
      </c>
      <c r="R13" s="16">
        <f>B13-J13</f>
        <v>0.99940976760585754</v>
      </c>
      <c r="S13" s="16">
        <f>SUM(C13:I13)*$B$4*$F$4</f>
        <v>2.3892433259389922</v>
      </c>
      <c r="T13" s="3">
        <f>SUM(C13:I13)*$D$4*$H$4</f>
        <v>-2.9705633538304115</v>
      </c>
      <c r="U13" s="92">
        <f t="shared" si="0"/>
        <v>-3.5596447563857136</v>
      </c>
      <c r="V13" s="68">
        <f>(U13-W13*J13)/B13</f>
        <v>-3.5586291521083644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0.99990212855861194</v>
      </c>
      <c r="C14" s="19">
        <f>1/(1-D4*B4/(1-D4*B4/(1-D4*B4/(1-D4*B4/(1-D4*B4/(1-D4*B4/(1-D4*B4)))))))</f>
        <v>1.3315390985410627</v>
      </c>
      <c r="D14" s="32">
        <f>C14*D4*C13</f>
        <v>0.4415004826910976</v>
      </c>
      <c r="E14" s="1">
        <f>D14*D4*C12</f>
        <v>0.14630188145064013</v>
      </c>
      <c r="F14" s="1">
        <f>E14*D4*C11</f>
        <v>4.8393529360653671E-2</v>
      </c>
      <c r="G14" s="1">
        <f>F14*D4*C10</f>
        <v>1.5920321937938513E-2</v>
      </c>
      <c r="H14" s="1">
        <f>G14*D4*C9</f>
        <v>5.1499517109991856E-3</v>
      </c>
      <c r="I14" s="1">
        <f>H14*D4*C8</f>
        <v>1.5777491467339165E-3</v>
      </c>
      <c r="J14" s="1">
        <f>I14*D4</f>
        <v>3.9295875501405627E-4</v>
      </c>
      <c r="K14" s="1">
        <f>J14*D4</f>
        <v>9.7871441389686938E-5</v>
      </c>
      <c r="L14" s="1"/>
      <c r="M14" s="3"/>
      <c r="N14">
        <f>B14+K14</f>
        <v>1.0000000000000016</v>
      </c>
      <c r="R14" s="16">
        <f>B14-K14</f>
        <v>0.99980425711722221</v>
      </c>
      <c r="S14" s="16">
        <f>SUM(C14:J14)*$B$4*$F$4</f>
        <v>2.3927879816621105</v>
      </c>
      <c r="T14" s="3">
        <f>SUM(C14:J14)*$D$4*$H$4</f>
        <v>-2.9749704496999376</v>
      </c>
      <c r="U14" s="92">
        <f t="shared" si="0"/>
        <v>-4.1418272244235403</v>
      </c>
      <c r="V14" s="68">
        <f>(U14-W14*K14)/B14</f>
        <v>-4.1414495825325011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0.99996754008840982</v>
      </c>
      <c r="C15" s="19">
        <f>1/(1-D4*B4/(1-D4*B4/(1-D4*B4/(1-D4*B4/(1-D4*B4/(1-D4*B4/(1-D4*B4/(1-D4*B4))))))))</f>
        <v>1.3316262050757262</v>
      </c>
      <c r="D15" s="32">
        <f>C15*D4*C14</f>
        <v>0.44161647980054475</v>
      </c>
      <c r="E15" s="1">
        <f>D15*D4*C13</f>
        <v>0.1464274606805856</v>
      </c>
      <c r="F15" s="1">
        <f>E15*D4*C12</f>
        <v>4.8522286687052066E-2</v>
      </c>
      <c r="G15" s="1">
        <f>F15*D4*C11</f>
        <v>1.6050133341778943E-2</v>
      </c>
      <c r="H15" s="1">
        <f>G15*D4*C10</f>
        <v>5.2801127201049895E-3</v>
      </c>
      <c r="I15" s="1">
        <f>H15*D4*C9</f>
        <v>1.7080261092191412E-3</v>
      </c>
      <c r="J15" s="1">
        <f>I15*D4*C8</f>
        <v>5.2327417569064997E-4</v>
      </c>
      <c r="K15" s="1">
        <f>J15*D4</f>
        <v>1.3032817608304024E-4</v>
      </c>
      <c r="L15" s="1">
        <f>K15*D4</f>
        <v>3.2459911591688056E-5</v>
      </c>
      <c r="M15" s="3"/>
      <c r="N15">
        <f>B15+L15</f>
        <v>1.0000000000000016</v>
      </c>
      <c r="R15" s="16">
        <f>B15-L15</f>
        <v>0.99993508017681809</v>
      </c>
      <c r="S15" s="16">
        <f>SUM(C15:K15)*$B$4*$F$4</f>
        <v>2.3941201286893801</v>
      </c>
      <c r="T15" s="3">
        <f>SUM(C15:K15)*$D$4*$H$4</f>
        <v>-2.976626717648104</v>
      </c>
      <c r="U15" s="92">
        <f t="shared" si="0"/>
        <v>-4.7243338133822643</v>
      </c>
      <c r="V15" s="68">
        <f>(U15-W15*L15)/B15</f>
        <v>-4.7241950211306598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0.9999892341554999</v>
      </c>
      <c r="C16" s="33">
        <f>1/(1-D4*B4/(1-D4*B4/(1-D4*B4/(1-D4*B4/(1-D4*B4/(1-D4*B4/(1-D4*B4/(1-D4*B4/(1-D4*B4)))))))))</f>
        <v>1.3316550944017029</v>
      </c>
      <c r="D16" s="38">
        <f>C16*D4*C15</f>
        <v>0.44165495083282874</v>
      </c>
      <c r="E16" s="28">
        <f>D16*D4*C14</f>
        <v>0.14646910967194804</v>
      </c>
      <c r="F16" s="28">
        <f>E16*D4*C13</f>
        <v>4.8564989710293632E-2</v>
      </c>
      <c r="G16" s="28">
        <f>F16*D4*C12</f>
        <v>1.6093185955174054E-2</v>
      </c>
      <c r="H16" s="28">
        <f>G16*D4*C11</f>
        <v>5.323281281867394E-3</v>
      </c>
      <c r="I16" s="28">
        <f>H16*D4*C10</f>
        <v>1.7512331275105451E-3</v>
      </c>
      <c r="J16" s="28">
        <f>I16*D4*C9</f>
        <v>5.6649394883714313E-4</v>
      </c>
      <c r="K16" s="28">
        <f>J16*D4*C8</f>
        <v>1.7355217962506268E-4</v>
      </c>
      <c r="L16" s="28">
        <f>K16*D4</f>
        <v>4.3225406634900279E-5</v>
      </c>
      <c r="M16" s="4">
        <f>L16*D4</f>
        <v>1.0765844501572945E-5</v>
      </c>
      <c r="N16">
        <f>B16+M16</f>
        <v>1.0000000000000016</v>
      </c>
      <c r="R16" s="17">
        <f>B16-M16</f>
        <v>0.99997846831099835</v>
      </c>
      <c r="S16" s="17">
        <f>SUM(C16:L16)*$B$4*$F$4</f>
        <v>2.3946138962678121</v>
      </c>
      <c r="T16" s="4">
        <f>SUM(C16:L16)*$D$4*$H$4</f>
        <v>-2.977240622417817</v>
      </c>
      <c r="U16" s="93">
        <f>S16+T16+U15</f>
        <v>-5.3069605395322696</v>
      </c>
      <c r="V16" s="69">
        <f>(U16-W16*M16)/B16</f>
        <v>-5.3069100144552452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6</v>
      </c>
      <c r="D19" s="9">
        <f>SUM($C$19:C19)</f>
        <v>6</v>
      </c>
      <c r="E19" s="26">
        <f t="shared" ref="E19:E28" si="2">B19/R7</f>
        <v>1.9925310805939784</v>
      </c>
      <c r="F19" s="9">
        <f t="shared" ref="F19:F28" si="3">D19/R7</f>
        <v>11.955186483563871</v>
      </c>
      <c r="G19" s="2">
        <f>F19*2</f>
        <v>23.910372967127742</v>
      </c>
    </row>
    <row r="20" spans="1:7" x14ac:dyDescent="0.2">
      <c r="A20" s="19">
        <v>2</v>
      </c>
      <c r="B20" s="16">
        <f>C19</f>
        <v>6</v>
      </c>
      <c r="C20" s="1">
        <f>B20*$O$2</f>
        <v>36</v>
      </c>
      <c r="D20" s="3">
        <f>SUM($C$19:C20)</f>
        <v>42</v>
      </c>
      <c r="E20" s="16">
        <f t="shared" si="2"/>
        <v>7.0805380624925789</v>
      </c>
      <c r="F20" s="3">
        <f t="shared" si="3"/>
        <v>49.563766437448052</v>
      </c>
      <c r="G20" s="3">
        <f t="shared" ref="G20:G28" si="4">F20*2</f>
        <v>99.127532874896104</v>
      </c>
    </row>
    <row r="21" spans="1:7" x14ac:dyDescent="0.2">
      <c r="A21" s="19">
        <v>3</v>
      </c>
      <c r="B21" s="16">
        <f t="shared" ref="B21:B28" si="5">C20</f>
        <v>36</v>
      </c>
      <c r="C21" s="1">
        <f>B21*$O$2</f>
        <v>216</v>
      </c>
      <c r="D21" s="3">
        <f>SUM($C$19:C21)</f>
        <v>258</v>
      </c>
      <c r="E21" s="16">
        <f t="shared" si="2"/>
        <v>37.869451189558156</v>
      </c>
      <c r="F21" s="3">
        <f t="shared" si="3"/>
        <v>271.39773352516676</v>
      </c>
      <c r="G21" s="3">
        <f t="shared" si="4"/>
        <v>542.79546705033351</v>
      </c>
    </row>
    <row r="22" spans="1:7" x14ac:dyDescent="0.2">
      <c r="A22" s="19">
        <v>4</v>
      </c>
      <c r="B22" s="16">
        <f t="shared" si="5"/>
        <v>216</v>
      </c>
      <c r="C22" s="1">
        <f>B22*$O$2</f>
        <v>1296</v>
      </c>
      <c r="D22" s="3">
        <f>SUM($C$19:C22)</f>
        <v>1554</v>
      </c>
      <c r="E22" s="16">
        <f t="shared" si="2"/>
        <v>219.56577815116401</v>
      </c>
      <c r="F22" s="3">
        <f t="shared" si="3"/>
        <v>1579.6537928097632</v>
      </c>
      <c r="G22" s="3">
        <f t="shared" si="4"/>
        <v>3159.3075856195264</v>
      </c>
    </row>
    <row r="23" spans="1:7" x14ac:dyDescent="0.2">
      <c r="A23" s="19">
        <v>5</v>
      </c>
      <c r="B23" s="16">
        <f t="shared" si="5"/>
        <v>1296</v>
      </c>
      <c r="C23" s="1">
        <f>B23*$O$2</f>
        <v>7776</v>
      </c>
      <c r="D23" s="3">
        <f>SUM($C$19:C23)</f>
        <v>9330</v>
      </c>
      <c r="E23" s="16">
        <f t="shared" si="2"/>
        <v>1302.9995694315151</v>
      </c>
      <c r="F23" s="3">
        <f t="shared" si="3"/>
        <v>9380.3904188241013</v>
      </c>
      <c r="G23" s="3">
        <f t="shared" si="4"/>
        <v>18760.780837648203</v>
      </c>
    </row>
    <row r="24" spans="1:7" x14ac:dyDescent="0.2">
      <c r="A24" s="19">
        <v>6</v>
      </c>
      <c r="B24" s="16">
        <f t="shared" si="5"/>
        <v>7776</v>
      </c>
      <c r="C24" s="1">
        <f>B24*$O$2</f>
        <v>46656</v>
      </c>
      <c r="D24" s="3">
        <f>SUM($C$19:C24)</f>
        <v>55986</v>
      </c>
      <c r="E24" s="16">
        <f t="shared" si="2"/>
        <v>7789.866785989846</v>
      </c>
      <c r="F24" s="3">
        <f t="shared" si="3"/>
        <v>56085.838719190782</v>
      </c>
      <c r="G24" s="3">
        <f t="shared" si="4"/>
        <v>112171.67743838156</v>
      </c>
    </row>
    <row r="25" spans="1:7" x14ac:dyDescent="0.2">
      <c r="A25" s="19">
        <v>7</v>
      </c>
      <c r="B25" s="16">
        <f t="shared" si="5"/>
        <v>46656</v>
      </c>
      <c r="C25" s="1">
        <f>B25*$O$2</f>
        <v>279936</v>
      </c>
      <c r="D25" s="3">
        <f>SUM($C$19:C25)</f>
        <v>335922</v>
      </c>
      <c r="E25" s="16">
        <f t="shared" si="2"/>
        <v>46683.554145930633</v>
      </c>
      <c r="F25" s="3">
        <f t="shared" si="3"/>
        <v>336120.38914200338</v>
      </c>
      <c r="G25" s="3">
        <f t="shared" si="4"/>
        <v>672240.77828400675</v>
      </c>
    </row>
    <row r="26" spans="1:7" x14ac:dyDescent="0.2">
      <c r="A26" s="19">
        <v>8</v>
      </c>
      <c r="B26" s="16">
        <f t="shared" si="5"/>
        <v>279936</v>
      </c>
      <c r="C26" s="1">
        <f>B26*$O$2</f>
        <v>1679616</v>
      </c>
      <c r="D26" s="3">
        <f>SUM($C$19:C26)</f>
        <v>2015538</v>
      </c>
      <c r="E26" s="16">
        <f t="shared" si="2"/>
        <v>279990.80620755837</v>
      </c>
      <c r="F26" s="3">
        <f t="shared" si="3"/>
        <v>2015932.6044594827</v>
      </c>
      <c r="G26" s="3">
        <f t="shared" si="4"/>
        <v>4031865.2089189654</v>
      </c>
    </row>
    <row r="27" spans="1:7" x14ac:dyDescent="0.2">
      <c r="A27" s="19">
        <v>9</v>
      </c>
      <c r="B27" s="16">
        <f t="shared" si="5"/>
        <v>1679616</v>
      </c>
      <c r="C27" s="1">
        <f>B27*$O$2</f>
        <v>10077696</v>
      </c>
      <c r="D27" s="3">
        <f>SUM($C$19:C27)</f>
        <v>12093234</v>
      </c>
      <c r="E27" s="16">
        <f t="shared" si="2"/>
        <v>1679725.0474530749</v>
      </c>
      <c r="F27" s="3">
        <f t="shared" si="3"/>
        <v>12094019.141584231</v>
      </c>
      <c r="G27" s="3">
        <f t="shared" si="4"/>
        <v>24188038.283168461</v>
      </c>
    </row>
    <row r="28" spans="1:7" ht="17" thickBot="1" x14ac:dyDescent="0.25">
      <c r="A28" s="33">
        <v>10</v>
      </c>
      <c r="B28" s="17">
        <f t="shared" si="5"/>
        <v>10077696</v>
      </c>
      <c r="C28" s="28">
        <f>B28*$O$2</f>
        <v>60466176</v>
      </c>
      <c r="D28" s="4">
        <f>SUM($C$19:C28)</f>
        <v>72559410</v>
      </c>
      <c r="E28" s="17">
        <f t="shared" si="2"/>
        <v>10077912.994488383</v>
      </c>
      <c r="F28" s="4">
        <f t="shared" si="3"/>
        <v>72560972.360290512</v>
      </c>
      <c r="G28" s="4">
        <f t="shared" si="4"/>
        <v>145121944.72058102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6</v>
      </c>
      <c r="D31" s="9">
        <f>SUM($C$31:C31)</f>
        <v>6</v>
      </c>
      <c r="E31" s="3">
        <f t="shared" ref="E31:E40" si="6">B31/R7</f>
        <v>1.9925310805939784</v>
      </c>
      <c r="F31" s="3">
        <f t="shared" ref="F31:F40" si="7">D31/R7</f>
        <v>11.955186483563871</v>
      </c>
      <c r="G31" s="2">
        <f>F31*2</f>
        <v>23.910372967127742</v>
      </c>
    </row>
    <row r="32" spans="1:7" x14ac:dyDescent="0.2">
      <c r="A32" s="19">
        <v>2</v>
      </c>
      <c r="B32" s="16">
        <f>B31*($O$2+1)</f>
        <v>7</v>
      </c>
      <c r="C32" s="1">
        <f>B32*$O$2</f>
        <v>42</v>
      </c>
      <c r="D32" s="3">
        <f>SUM($C$31:C32)</f>
        <v>48</v>
      </c>
      <c r="E32" s="3">
        <f t="shared" si="6"/>
        <v>8.2606277395746748</v>
      </c>
      <c r="F32" s="3">
        <f t="shared" si="7"/>
        <v>56.644304499940631</v>
      </c>
      <c r="G32" s="3">
        <f t="shared" ref="G32:G40" si="8">F32*2</f>
        <v>113.28860899988126</v>
      </c>
    </row>
    <row r="33" spans="1:7" x14ac:dyDescent="0.2">
      <c r="A33" s="19">
        <v>3</v>
      </c>
      <c r="B33" s="16">
        <f>B32*($O$2+1)</f>
        <v>49</v>
      </c>
      <c r="C33" s="1">
        <f>B33*$O$2</f>
        <v>294</v>
      </c>
      <c r="D33" s="3">
        <f>SUM($C$31:C33)</f>
        <v>342</v>
      </c>
      <c r="E33" s="3">
        <f t="shared" si="6"/>
        <v>51.544530785787487</v>
      </c>
      <c r="F33" s="3">
        <f t="shared" si="7"/>
        <v>359.75978630080243</v>
      </c>
      <c r="G33" s="3">
        <f t="shared" si="8"/>
        <v>719.51957260160486</v>
      </c>
    </row>
    <row r="34" spans="1:7" x14ac:dyDescent="0.2">
      <c r="A34" s="19">
        <v>4</v>
      </c>
      <c r="B34" s="16">
        <f>B33*($O$2+1)</f>
        <v>343</v>
      </c>
      <c r="C34" s="1">
        <f>B34*$O$2</f>
        <v>2058</v>
      </c>
      <c r="D34" s="3">
        <f>SUM($C$31:C34)</f>
        <v>2400</v>
      </c>
      <c r="E34" s="3">
        <f t="shared" si="6"/>
        <v>348.66232363819097</v>
      </c>
      <c r="F34" s="3">
        <f t="shared" si="7"/>
        <v>2439.6197572351557</v>
      </c>
      <c r="G34" s="3">
        <f t="shared" si="8"/>
        <v>4879.2395144703114</v>
      </c>
    </row>
    <row r="35" spans="1:7" x14ac:dyDescent="0.2">
      <c r="A35" s="19">
        <v>5</v>
      </c>
      <c r="B35" s="16">
        <f>B34*($O$2+1)</f>
        <v>2401</v>
      </c>
      <c r="C35" s="1">
        <f>B35*$O$2</f>
        <v>14406</v>
      </c>
      <c r="D35" s="3">
        <f>SUM($C$31:C35)</f>
        <v>16806</v>
      </c>
      <c r="E35" s="3">
        <f t="shared" si="6"/>
        <v>2413.9675665162558</v>
      </c>
      <c r="F35" s="3">
        <f t="shared" si="7"/>
        <v>16896.767564711452</v>
      </c>
      <c r="G35" s="3">
        <f t="shared" si="8"/>
        <v>33793.535129422904</v>
      </c>
    </row>
    <row r="36" spans="1:7" x14ac:dyDescent="0.2">
      <c r="A36" s="19">
        <v>6</v>
      </c>
      <c r="B36" s="16">
        <f>B35*($O$2+1)</f>
        <v>16807</v>
      </c>
      <c r="C36" s="1">
        <f>B36*$O$2</f>
        <v>100842</v>
      </c>
      <c r="D36" s="3">
        <f>SUM($C$31:C36)</f>
        <v>117648</v>
      </c>
      <c r="E36" s="3">
        <f t="shared" si="6"/>
        <v>16836.971588494256</v>
      </c>
      <c r="F36" s="3">
        <f t="shared" si="7"/>
        <v>117857.7993361797</v>
      </c>
      <c r="G36" s="3">
        <f t="shared" si="8"/>
        <v>235715.5986723594</v>
      </c>
    </row>
    <row r="37" spans="1:7" x14ac:dyDescent="0.2">
      <c r="A37" s="19">
        <v>7</v>
      </c>
      <c r="B37" s="16">
        <f>B36*($O$2+1)</f>
        <v>117649</v>
      </c>
      <c r="C37" s="1">
        <f>B37*$O$2</f>
        <v>705894</v>
      </c>
      <c r="D37" s="3">
        <f>SUM($C$31:C37)</f>
        <v>823542</v>
      </c>
      <c r="E37" s="3">
        <f t="shared" si="6"/>
        <v>117718.48126102952</v>
      </c>
      <c r="F37" s="3">
        <f t="shared" si="7"/>
        <v>824028.36823662557</v>
      </c>
      <c r="G37" s="3">
        <f t="shared" si="8"/>
        <v>1648056.7364732511</v>
      </c>
    </row>
    <row r="38" spans="1:7" x14ac:dyDescent="0.2">
      <c r="A38" s="19">
        <v>8</v>
      </c>
      <c r="B38" s="16">
        <f>B37*($O$2+1)</f>
        <v>823543</v>
      </c>
      <c r="C38" s="1">
        <f>B38*$O$2</f>
        <v>4941258</v>
      </c>
      <c r="D38" s="3">
        <f>SUM($C$31:C38)</f>
        <v>5764800</v>
      </c>
      <c r="E38" s="3">
        <f t="shared" si="6"/>
        <v>823704.23424136674</v>
      </c>
      <c r="F38" s="3">
        <f t="shared" si="7"/>
        <v>5765928.6394937858</v>
      </c>
      <c r="G38" s="3">
        <f t="shared" si="8"/>
        <v>11531857.278987572</v>
      </c>
    </row>
    <row r="39" spans="1:7" x14ac:dyDescent="0.2">
      <c r="A39" s="19">
        <v>9</v>
      </c>
      <c r="B39" s="16">
        <f>B38*($O$2+1)</f>
        <v>5764801</v>
      </c>
      <c r="C39" s="1">
        <f>B39*$O$2</f>
        <v>34588806</v>
      </c>
      <c r="D39" s="3">
        <f>SUM($C$31:C39)</f>
        <v>40353606</v>
      </c>
      <c r="E39" s="3">
        <f t="shared" si="6"/>
        <v>5765175.274159411</v>
      </c>
      <c r="F39" s="3">
        <f t="shared" si="7"/>
        <v>40356225.919050954</v>
      </c>
      <c r="G39" s="3">
        <f t="shared" si="8"/>
        <v>80712451.838101909</v>
      </c>
    </row>
    <row r="40" spans="1:7" ht="17" thickBot="1" x14ac:dyDescent="0.25">
      <c r="A40" s="33">
        <v>10</v>
      </c>
      <c r="B40" s="17">
        <f>B39*($O$2+1)</f>
        <v>40353607</v>
      </c>
      <c r="C40" s="28">
        <f>B40*$O$2</f>
        <v>242121642</v>
      </c>
      <c r="D40" s="4">
        <f>SUM($C$31:C40)</f>
        <v>282475248</v>
      </c>
      <c r="E40" s="3">
        <f t="shared" si="6"/>
        <v>40354475.900024906</v>
      </c>
      <c r="F40" s="3">
        <f t="shared" si="7"/>
        <v>282481330.30015278</v>
      </c>
      <c r="G40" s="4">
        <f t="shared" si="8"/>
        <v>564962660.60030556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6</v>
      </c>
      <c r="D43" s="9">
        <f>SUM(C43:C43)</f>
        <v>6</v>
      </c>
      <c r="E43" s="26">
        <f t="shared" ref="E43:E52" si="9">B43/R7</f>
        <v>1.9925310805939784</v>
      </c>
      <c r="F43" s="9">
        <f t="shared" ref="F43:F52" si="10">D43/R7</f>
        <v>11.955186483563871</v>
      </c>
      <c r="G43" s="2">
        <f>F43*2</f>
        <v>23.910372967127742</v>
      </c>
    </row>
    <row r="44" spans="1:7" x14ac:dyDescent="0.2">
      <c r="A44" s="19">
        <v>2</v>
      </c>
      <c r="B44" s="16">
        <f>B43*$O$2*2</f>
        <v>12</v>
      </c>
      <c r="C44" s="1">
        <f>B44*$O$2</f>
        <v>72</v>
      </c>
      <c r="D44" s="3">
        <f>SUM($C$43:C44)</f>
        <v>78</v>
      </c>
      <c r="E44" s="16">
        <f t="shared" si="9"/>
        <v>14.161076124985158</v>
      </c>
      <c r="F44" s="3">
        <f t="shared" si="10"/>
        <v>92.046994812403526</v>
      </c>
      <c r="G44" s="3">
        <f t="shared" ref="G44:G52" si="11">F44*2</f>
        <v>184.09398962480705</v>
      </c>
    </row>
    <row r="45" spans="1:7" x14ac:dyDescent="0.2">
      <c r="A45" s="19">
        <v>3</v>
      </c>
      <c r="B45" s="16">
        <f>B44*$O$2*2</f>
        <v>144</v>
      </c>
      <c r="C45" s="1">
        <f>B45*$O$2</f>
        <v>864</v>
      </c>
      <c r="D45" s="3">
        <f>SUM($C$43:C45)</f>
        <v>942</v>
      </c>
      <c r="E45" s="16">
        <f t="shared" si="9"/>
        <v>151.47780475823262</v>
      </c>
      <c r="F45" s="3">
        <f t="shared" si="10"/>
        <v>990.91730612677168</v>
      </c>
      <c r="G45" s="3">
        <f t="shared" si="11"/>
        <v>1981.8346122535434</v>
      </c>
    </row>
    <row r="46" spans="1:7" x14ac:dyDescent="0.2">
      <c r="A46" s="19">
        <v>4</v>
      </c>
      <c r="B46" s="16">
        <f>B45*$O$2*2</f>
        <v>1728</v>
      </c>
      <c r="C46" s="1">
        <f>B46*$O$2</f>
        <v>10368</v>
      </c>
      <c r="D46" s="3">
        <f>SUM($C$43:C46)</f>
        <v>11310</v>
      </c>
      <c r="E46" s="16">
        <f t="shared" si="9"/>
        <v>1756.5262252093121</v>
      </c>
      <c r="F46" s="3">
        <f t="shared" si="10"/>
        <v>11496.708105970671</v>
      </c>
      <c r="G46" s="3">
        <f t="shared" si="11"/>
        <v>22993.416211941341</v>
      </c>
    </row>
    <row r="47" spans="1:7" x14ac:dyDescent="0.2">
      <c r="A47" s="19">
        <v>5</v>
      </c>
      <c r="B47" s="16">
        <f>B46*$O$2*2</f>
        <v>20736</v>
      </c>
      <c r="C47" s="1">
        <f>B47*$O$2</f>
        <v>124416</v>
      </c>
      <c r="D47" s="3">
        <f>SUM($C$43:C47)</f>
        <v>135726</v>
      </c>
      <c r="E47" s="16">
        <f t="shared" si="9"/>
        <v>20847.993110904241</v>
      </c>
      <c r="F47" s="3">
        <f t="shared" si="10"/>
        <v>136459.04287088104</v>
      </c>
      <c r="G47" s="3">
        <f t="shared" si="11"/>
        <v>272918.08574176207</v>
      </c>
    </row>
    <row r="48" spans="1:7" x14ac:dyDescent="0.2">
      <c r="A48" s="19">
        <v>6</v>
      </c>
      <c r="B48" s="16">
        <f>B47*$O$2*2</f>
        <v>248832</v>
      </c>
      <c r="C48" s="1">
        <f>B48*$O$2</f>
        <v>1492992</v>
      </c>
      <c r="D48" s="3">
        <f>SUM($C$43:C48)</f>
        <v>1628718</v>
      </c>
      <c r="E48" s="16">
        <f t="shared" si="9"/>
        <v>249275.73715167507</v>
      </c>
      <c r="F48" s="3">
        <f t="shared" si="10"/>
        <v>1631622.4603837202</v>
      </c>
      <c r="G48" s="3">
        <f t="shared" si="11"/>
        <v>3263244.9207674405</v>
      </c>
    </row>
    <row r="49" spans="1:7" x14ac:dyDescent="0.2">
      <c r="A49" s="19">
        <v>7</v>
      </c>
      <c r="B49" s="16">
        <f>B48*$O$2*2</f>
        <v>2985984</v>
      </c>
      <c r="C49" s="1">
        <f>B49*$O$2</f>
        <v>17915904</v>
      </c>
      <c r="D49" s="3">
        <f>SUM($C$43:C49)</f>
        <v>19544622</v>
      </c>
      <c r="E49" s="16">
        <f t="shared" si="9"/>
        <v>2987747.4653395605</v>
      </c>
      <c r="F49" s="3">
        <f t="shared" si="10"/>
        <v>19556164.681900442</v>
      </c>
      <c r="G49" s="3">
        <f t="shared" si="11"/>
        <v>39112329.363800883</v>
      </c>
    </row>
    <row r="50" spans="1:7" x14ac:dyDescent="0.2">
      <c r="A50" s="19">
        <v>8</v>
      </c>
      <c r="B50" s="16">
        <f>B49*$O$2*2</f>
        <v>35831808</v>
      </c>
      <c r="C50" s="1">
        <f>B50*$O$2</f>
        <v>214990848</v>
      </c>
      <c r="D50" s="3">
        <f>SUM($C$43:C50)</f>
        <v>234535470</v>
      </c>
      <c r="E50" s="16">
        <f t="shared" si="9"/>
        <v>35838823.194567472</v>
      </c>
      <c r="F50" s="3">
        <f t="shared" si="10"/>
        <v>234581387.6370621</v>
      </c>
      <c r="G50" s="3">
        <f t="shared" si="11"/>
        <v>469162775.27412421</v>
      </c>
    </row>
    <row r="51" spans="1:7" x14ac:dyDescent="0.2">
      <c r="A51" s="19">
        <v>9</v>
      </c>
      <c r="B51" s="16">
        <f>B50*$O$2*2</f>
        <v>429981696</v>
      </c>
      <c r="C51" s="1">
        <f>B51*$O$2</f>
        <v>2579890176</v>
      </c>
      <c r="D51" s="3">
        <f>SUM($C$43:C51)</f>
        <v>2814425646</v>
      </c>
      <c r="E51" s="16">
        <f t="shared" si="9"/>
        <v>430009612.14798719</v>
      </c>
      <c r="F51" s="3">
        <f t="shared" si="10"/>
        <v>2814608369.8776989</v>
      </c>
      <c r="G51" s="3">
        <f t="shared" si="11"/>
        <v>5629216739.7553978</v>
      </c>
    </row>
    <row r="52" spans="1:7" ht="17" thickBot="1" x14ac:dyDescent="0.25">
      <c r="A52" s="33">
        <v>10</v>
      </c>
      <c r="B52" s="17">
        <f>B51*$O$2*2</f>
        <v>5159780352</v>
      </c>
      <c r="C52" s="28">
        <f>B52*$O$2</f>
        <v>30958682112</v>
      </c>
      <c r="D52" s="4">
        <f>SUM($C$43:C52)</f>
        <v>33773107758</v>
      </c>
      <c r="E52" s="17">
        <f t="shared" si="9"/>
        <v>5159891453.1780519</v>
      </c>
      <c r="F52" s="4">
        <f t="shared" si="10"/>
        <v>33773834965.710876</v>
      </c>
      <c r="G52" s="4">
        <f t="shared" si="11"/>
        <v>67547669931.421753</v>
      </c>
    </row>
  </sheetData>
  <conditionalFormatting sqref="R7:R16">
    <cfRule type="cellIs" dxfId="647" priority="35" operator="lessThanOrEqual">
      <formula>0</formula>
    </cfRule>
    <cfRule type="cellIs" dxfId="646" priority="36" operator="greaterThan">
      <formula>0</formula>
    </cfRule>
  </conditionalFormatting>
  <conditionalFormatting sqref="F31:F40">
    <cfRule type="cellIs" dxfId="645" priority="27" stopIfTrue="1" operator="lessThan">
      <formula>0</formula>
    </cfRule>
    <cfRule type="cellIs" dxfId="644" priority="28" operator="equal">
      <formula>MIN($F$31:$F$40)</formula>
    </cfRule>
  </conditionalFormatting>
  <conditionalFormatting sqref="E31:E40">
    <cfRule type="cellIs" dxfId="643" priority="25" stopIfTrue="1" operator="lessThan">
      <formula>0</formula>
    </cfRule>
    <cfRule type="cellIs" dxfId="642" priority="26" operator="equal">
      <formula>MIN($E$31:$E$40)</formula>
    </cfRule>
  </conditionalFormatting>
  <conditionalFormatting sqref="F19:F28">
    <cfRule type="cellIs" dxfId="641" priority="23" stopIfTrue="1" operator="lessThan">
      <formula>0</formula>
    </cfRule>
    <cfRule type="cellIs" dxfId="640" priority="24" operator="equal">
      <formula>MIN($F$19:$F$28)</formula>
    </cfRule>
  </conditionalFormatting>
  <conditionalFormatting sqref="E19:E28">
    <cfRule type="cellIs" dxfId="639" priority="21" stopIfTrue="1" operator="lessThan">
      <formula>0</formula>
    </cfRule>
    <cfRule type="cellIs" dxfId="638" priority="22" operator="equal">
      <formula>MIN($E$19:$E$28)</formula>
    </cfRule>
  </conditionalFormatting>
  <conditionalFormatting sqref="F43:F52">
    <cfRule type="cellIs" dxfId="637" priority="19" stopIfTrue="1" operator="lessThan">
      <formula>0</formula>
    </cfRule>
    <cfRule type="cellIs" dxfId="636" priority="20" operator="equal">
      <formula>MIN($F$43:$F$52)</formula>
    </cfRule>
  </conditionalFormatting>
  <conditionalFormatting sqref="E43:E52">
    <cfRule type="cellIs" dxfId="635" priority="17" stopIfTrue="1" operator="lessThan">
      <formula>0</formula>
    </cfRule>
    <cfRule type="cellIs" dxfId="634" priority="18" operator="equal">
      <formula>MIN($E$43:$E$52)</formula>
    </cfRule>
  </conditionalFormatting>
  <conditionalFormatting sqref="G19:G28">
    <cfRule type="cellIs" dxfId="633" priority="11" stopIfTrue="1" operator="lessThanOrEqual">
      <formula>0</formula>
    </cfRule>
    <cfRule type="cellIs" dxfId="632" priority="12" operator="equal">
      <formula>MIN($G$19:$G$28)</formula>
    </cfRule>
  </conditionalFormatting>
  <conditionalFormatting sqref="G31:G40">
    <cfRule type="cellIs" dxfId="631" priority="9" stopIfTrue="1" operator="lessThanOrEqual">
      <formula>0</formula>
    </cfRule>
    <cfRule type="cellIs" dxfId="630" priority="10" operator="equal">
      <formula>MIN($G$19:$G$28)</formula>
    </cfRule>
  </conditionalFormatting>
  <conditionalFormatting sqref="G43:G52">
    <cfRule type="cellIs" dxfId="629" priority="7" stopIfTrue="1" operator="lessThanOrEqual">
      <formula>0</formula>
    </cfRule>
    <cfRule type="cellIs" dxfId="628" priority="8" operator="equal">
      <formula>MIN($G$19:$G$28)</formula>
    </cfRule>
  </conditionalFormatting>
  <conditionalFormatting sqref="S7:T16">
    <cfRule type="cellIs" dxfId="627" priority="3" operator="lessThanOrEqual">
      <formula>0</formula>
    </cfRule>
    <cfRule type="cellIs" dxfId="626" priority="4" operator="greaterThan">
      <formula>0</formula>
    </cfRule>
  </conditionalFormatting>
  <conditionalFormatting sqref="U7:U16">
    <cfRule type="cellIs" dxfId="625" priority="1" operator="lessThanOrEqual">
      <formula>0</formula>
    </cfRule>
    <cfRule type="cellIs" dxfId="6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8" width="8.6640625" customWidth="1"/>
  </cols>
  <sheetData>
    <row r="1" spans="1:23" x14ac:dyDescent="0.2">
      <c r="C1" t="s">
        <v>9</v>
      </c>
      <c r="D1">
        <f>C2+E2</f>
        <v>1.0000000000000009</v>
      </c>
    </row>
    <row r="2" spans="1:23" x14ac:dyDescent="0.2">
      <c r="A2" t="s">
        <v>4</v>
      </c>
      <c r="B2" s="34" t="s">
        <v>12</v>
      </c>
      <c r="C2" s="40">
        <f>'B Analysis'!B30</f>
        <v>0.77874939729539372</v>
      </c>
      <c r="D2" s="34" t="s">
        <v>13</v>
      </c>
      <c r="E2" s="40">
        <f>'B Analysis'!K30</f>
        <v>0.22125060270460722</v>
      </c>
      <c r="F2" s="34" t="s">
        <v>17</v>
      </c>
      <c r="G2" s="40">
        <f>'B Analysis'!V30</f>
        <v>1.5507498487973874</v>
      </c>
      <c r="H2" t="s">
        <v>20</v>
      </c>
      <c r="I2" s="48">
        <f>'B Analysis'!W30</f>
        <v>-7</v>
      </c>
      <c r="J2" t="s">
        <v>6</v>
      </c>
      <c r="K2" s="48">
        <f>C2*G2-E2*I2</f>
        <v>2.7563997290391389</v>
      </c>
      <c r="L2" t="s">
        <v>5</v>
      </c>
      <c r="M2" s="48">
        <v>2</v>
      </c>
      <c r="N2" t="s">
        <v>47</v>
      </c>
      <c r="O2" s="48">
        <v>7</v>
      </c>
    </row>
    <row r="4" spans="1:23" x14ac:dyDescent="0.2">
      <c r="A4" t="s">
        <v>10</v>
      </c>
      <c r="B4">
        <f>$C$2</f>
        <v>0.77874939729539372</v>
      </c>
      <c r="C4" t="s">
        <v>11</v>
      </c>
      <c r="D4">
        <f>$E$2</f>
        <v>0.22125060270460722</v>
      </c>
      <c r="E4" t="s">
        <v>5</v>
      </c>
      <c r="F4">
        <f>$G$2</f>
        <v>1.5507498487973874</v>
      </c>
      <c r="G4" t="s">
        <v>72</v>
      </c>
      <c r="H4">
        <f>$I$2</f>
        <v>-7</v>
      </c>
      <c r="I4" t="s">
        <v>6</v>
      </c>
      <c r="J4">
        <f>$K$2</f>
        <v>2.7563997290391389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0.77874939729539372</v>
      </c>
      <c r="C7" s="18">
        <v>1</v>
      </c>
      <c r="D7" s="37">
        <f>C7*D4</f>
        <v>0.22125060270460722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1.0000000000000009</v>
      </c>
      <c r="R7" s="26">
        <f>B7-D7</f>
        <v>0.55749879459078655</v>
      </c>
      <c r="S7" s="26">
        <f>SUM(C7)*$B$4*$F$4</f>
        <v>1.2076455101068884</v>
      </c>
      <c r="T7" s="9">
        <f>SUM(C7)*$D$4*$H$4</f>
        <v>-1.5487542189322505</v>
      </c>
      <c r="U7" s="91">
        <f>S7+T7</f>
        <v>-0.34110870882536215</v>
      </c>
      <c r="V7" s="68">
        <f>(U7-W7*D7)/B7</f>
        <v>-0.15391100980241348</v>
      </c>
      <c r="W7" s="18">
        <f>-COUNT(D7:M7)</f>
        <v>-1</v>
      </c>
    </row>
    <row r="8" spans="1:23" x14ac:dyDescent="0.2">
      <c r="A8" s="20">
        <v>2</v>
      </c>
      <c r="B8" s="19">
        <f>C8*B4</f>
        <v>0.94085809271470033</v>
      </c>
      <c r="C8" s="19">
        <f>1/(1-B4*D4)</f>
        <v>1.2081654200726346</v>
      </c>
      <c r="D8" s="32">
        <f>C8*D4</f>
        <v>0.26730732735793539</v>
      </c>
      <c r="E8" s="1">
        <f>D8*D4</f>
        <v>5.914190728530095E-2</v>
      </c>
      <c r="F8" s="1"/>
      <c r="G8" s="1"/>
      <c r="H8" s="1"/>
      <c r="I8" s="1"/>
      <c r="J8" s="1"/>
      <c r="K8" s="1"/>
      <c r="L8" s="1"/>
      <c r="M8" s="3"/>
      <c r="N8">
        <f>B8+E8</f>
        <v>1.0000000000000013</v>
      </c>
      <c r="R8" s="16">
        <f>B8-E8</f>
        <v>0.88171618542939934</v>
      </c>
      <c r="S8" s="16">
        <f>SUM(C8:D8)*$B$4*$F$4</f>
        <v>1.781848038719603</v>
      </c>
      <c r="T8" s="3">
        <f>SUM(C8:D8)*$D$4*$H$4</f>
        <v>-2.2851446425026545</v>
      </c>
      <c r="U8" s="92">
        <f>S8+T8+U7</f>
        <v>-0.84440531260841367</v>
      </c>
      <c r="V8" s="68">
        <f>(U8-W8*E8)/B8</f>
        <v>-0.7717651616756579</v>
      </c>
      <c r="W8" s="19">
        <f>-COUNT(D8:M8)</f>
        <v>-2</v>
      </c>
    </row>
    <row r="9" spans="1:23" x14ac:dyDescent="0.2">
      <c r="A9" s="20">
        <v>3</v>
      </c>
      <c r="B9" s="19">
        <f>C9*B4</f>
        <v>0.98347485325385531</v>
      </c>
      <c r="C9" s="19">
        <f>1/(1-D4*B4/(1-D4*B4))</f>
        <v>1.2628900345470258</v>
      </c>
      <c r="D9" s="32">
        <f>C9*D4*C8</f>
        <v>0.33757975988173611</v>
      </c>
      <c r="E9" s="1">
        <f>D9*(D4)</f>
        <v>7.4689725334710702E-2</v>
      </c>
      <c r="F9" s="1">
        <f>E9*D4</f>
        <v>1.6525146746146316E-2</v>
      </c>
      <c r="G9" s="1"/>
      <c r="H9" s="1"/>
      <c r="I9" s="1"/>
      <c r="J9" s="1"/>
      <c r="K9" s="1"/>
      <c r="L9" s="1"/>
      <c r="M9" s="3"/>
      <c r="N9">
        <f>B9+F9</f>
        <v>1.0000000000000016</v>
      </c>
      <c r="R9" s="16">
        <f>B9-F9</f>
        <v>0.96694970650770895</v>
      </c>
      <c r="S9" s="16">
        <f>SUM(C9:E9)*$B$4*$F$4</f>
        <v>2.0229988727551689</v>
      </c>
      <c r="T9" s="3">
        <f>SUM(C9:E9)*$D$4*$H$4</f>
        <v>-2.5944103736182011</v>
      </c>
      <c r="U9" s="92">
        <f t="shared" ref="U9:U15" si="0">S9+T9+U8</f>
        <v>-1.4158168134714459</v>
      </c>
      <c r="V9" s="68">
        <f>(U9-W9*F9)/B9</f>
        <v>-1.3891980752865796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0.99532697785370516</v>
      </c>
      <c r="C10" s="19">
        <f>1/(1-D4*B4/(1-D4*B4/(1-D4*B4)))</f>
        <v>1.2781094679629776</v>
      </c>
      <c r="D10" s="32">
        <f>C10*D4*C9</f>
        <v>0.35712318870339466</v>
      </c>
      <c r="E10" s="1">
        <f>D10*D4*C8</f>
        <v>9.5461645109848045E-2</v>
      </c>
      <c r="F10" s="1">
        <f>E10*D4</f>
        <v>2.1120946515727202E-2</v>
      </c>
      <c r="G10" s="1">
        <f>F10*D4</f>
        <v>4.6730221462964175E-3</v>
      </c>
      <c r="H10" s="1"/>
      <c r="I10" s="1"/>
      <c r="J10" s="1"/>
      <c r="K10" s="1"/>
      <c r="L10" s="1"/>
      <c r="M10" s="3"/>
      <c r="N10">
        <f>B10+G10</f>
        <v>1.0000000000000016</v>
      </c>
      <c r="R10" s="16">
        <f>B10-G10</f>
        <v>0.99065395570740877</v>
      </c>
      <c r="S10" s="16">
        <f>SUM(C10:F10)*$B$4*$F$4</f>
        <v>2.1155718191365538</v>
      </c>
      <c r="T10" s="3">
        <f>SUM(C10:F10)*$D$4*$H$4</f>
        <v>-2.7131312565820016</v>
      </c>
      <c r="U10" s="92">
        <f t="shared" si="0"/>
        <v>-2.0133762509168935</v>
      </c>
      <c r="V10" s="68">
        <f>(U10-W10*G10)/B10</f>
        <v>-2.0040491282904722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0.99867410733467066</v>
      </c>
      <c r="C11" s="19">
        <f>1/(1-D4*B4/(1-D4*B4/(1-D4*B4/(1-D4*B4))))</f>
        <v>1.2824075508797543</v>
      </c>
      <c r="D11" s="32">
        <f>C11*D4*C10</f>
        <v>0.36264240057271202</v>
      </c>
      <c r="E11" s="1">
        <f>D11*D4*C9</f>
        <v>0.10132779210061531</v>
      </c>
      <c r="F11" s="1">
        <f>E11*D4*C8</f>
        <v>2.7085661293495995E-2</v>
      </c>
      <c r="G11" s="1">
        <f>F11*D4</f>
        <v>5.99271888583884E-3</v>
      </c>
      <c r="H11" s="1">
        <f>G11*D4</f>
        <v>1.3258926653311257E-3</v>
      </c>
      <c r="I11" s="1"/>
      <c r="J11" s="1"/>
      <c r="K11" s="1"/>
      <c r="L11" s="1"/>
      <c r="M11" s="3"/>
      <c r="N11">
        <f>B11+H11</f>
        <v>1.0000000000000018</v>
      </c>
      <c r="R11" s="16">
        <f>B11-H11</f>
        <v>0.99734821466933954</v>
      </c>
      <c r="S11" s="16">
        <f>SUM(C11:G11)*$B$4*$F$4</f>
        <v>2.14895219825766</v>
      </c>
      <c r="T11" s="3">
        <f>SUM(C11:G11)*$D$4*$H$4</f>
        <v>-2.7559401790354086</v>
      </c>
      <c r="U11" s="92">
        <f t="shared" si="0"/>
        <v>-2.6203642316946421</v>
      </c>
      <c r="V11" s="68">
        <f>(U11-W11*H11)/B11</f>
        <v>-2.6172049011500853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0.99962344229423938</v>
      </c>
      <c r="C12" s="19">
        <f>1/(1-D4*B4/(1-D4*B4/(1-D4*B4/(1-D4*B4/(1-D4*B4)))))</f>
        <v>1.283626601530536</v>
      </c>
      <c r="D12" s="32">
        <f>C12*D4*C11</f>
        <v>0.36420779587833352</v>
      </c>
      <c r="E12" s="1">
        <f>D12*D4*C10</f>
        <v>0.10299158743568522</v>
      </c>
      <c r="F12" s="1">
        <f>E12*D4*C9</f>
        <v>2.8777413075013528E-2</v>
      </c>
      <c r="G12" s="1">
        <f>F12*D4*C8</f>
        <v>7.6924133773571702E-3</v>
      </c>
      <c r="H12" s="1">
        <f>G12*D4</f>
        <v>1.7019510959932571E-3</v>
      </c>
      <c r="I12" s="1">
        <f>H12*D4</f>
        <v>3.7655770576227498E-4</v>
      </c>
      <c r="J12" s="1"/>
      <c r="K12" s="1"/>
      <c r="L12" s="1"/>
      <c r="M12" s="3"/>
      <c r="N12">
        <f>B12+I12</f>
        <v>1.0000000000000016</v>
      </c>
      <c r="R12" s="16">
        <f>B12-I12</f>
        <v>0.9992468845884771</v>
      </c>
      <c r="S12" s="16">
        <f>SUM(C12:H12)*$B$4*$F$4</f>
        <v>2.1604751153450783</v>
      </c>
      <c r="T12" s="3">
        <f>SUM(C12:H12)*$D$4*$H$4</f>
        <v>-2.7707178321663886</v>
      </c>
      <c r="U12" s="92">
        <f t="shared" si="0"/>
        <v>-3.2306069485159523</v>
      </c>
      <c r="V12" s="68">
        <f>(U12-W12*I12)/B12</f>
        <v>-3.2295637193861588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0.99989302758065501</v>
      </c>
      <c r="C13" s="19">
        <f>1/(1-D4*B4/(1-D4*B4/(1-D4*B4/(1-D4*B4/(1-D4*B4/(1-D4*B4))))))</f>
        <v>1.2839727787312527</v>
      </c>
      <c r="D13" s="32">
        <f>C13*D4*C12</f>
        <v>0.36465232553308374</v>
      </c>
      <c r="E13" s="1">
        <f>D13*D4*C11</f>
        <v>0.10346406002022514</v>
      </c>
      <c r="F13" s="1">
        <f>E13*D4*C10</f>
        <v>2.9257824529334613E-2</v>
      </c>
      <c r="G13" s="1">
        <f>F13*D4*C9</f>
        <v>8.1750803451078359E-3</v>
      </c>
      <c r="H13" s="1">
        <f>G13*D4*C8</f>
        <v>2.1852588779871637E-3</v>
      </c>
      <c r="I13" s="1">
        <f>H13*D4</f>
        <v>4.8348984382025372E-4</v>
      </c>
      <c r="J13" s="1">
        <f>I13*D4</f>
        <v>1.0697241934678755E-4</v>
      </c>
      <c r="K13" s="1"/>
      <c r="L13" s="1"/>
      <c r="M13" s="3"/>
      <c r="N13">
        <f>B13+J13</f>
        <v>1.0000000000000018</v>
      </c>
      <c r="R13" s="16">
        <f>B13-J13</f>
        <v>0.99978605516130825</v>
      </c>
      <c r="S13" s="16">
        <f>SUM(C13:I13)*$B$4*$F$4</f>
        <v>2.1643311944685544</v>
      </c>
      <c r="T13" s="3">
        <f>SUM(C13:I13)*$D$4*$H$4</f>
        <v>-2.7756630903245481</v>
      </c>
      <c r="U13" s="92">
        <f t="shared" si="0"/>
        <v>-3.841938844371946</v>
      </c>
      <c r="V13" s="68">
        <f>(U13-W13*J13)/B13</f>
        <v>-3.8416009827878055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0.99996960897427578</v>
      </c>
      <c r="C14" s="19">
        <f>1/(1-D4*B4/(1-D4*B4/(1-D4*B4/(1-D4*B4/(1-D4*B4/(1-D4*B4/(1-D4*B4)))))))</f>
        <v>1.2840711176755739</v>
      </c>
      <c r="D14" s="32">
        <f>C14*D4*C13</f>
        <v>0.36477860356894848</v>
      </c>
      <c r="E14" s="1">
        <f>D14*D4*C12</f>
        <v>0.10359827583538642</v>
      </c>
      <c r="F14" s="1">
        <f>E14*D4*C11</f>
        <v>2.9394295548107744E-2</v>
      </c>
      <c r="G14" s="1">
        <f>F14*D4*C10</f>
        <v>8.3121920901018456E-3</v>
      </c>
      <c r="H14" s="1">
        <f>G14*D4*C9</f>
        <v>2.3225526597994749E-3</v>
      </c>
      <c r="I14" s="1">
        <f>H14*D4*C8</f>
        <v>6.2083534413906179E-4</v>
      </c>
      <c r="J14" s="1">
        <f>I14*D4</f>
        <v>1.3736019407108966E-4</v>
      </c>
      <c r="K14" s="1">
        <f>J14*D4</f>
        <v>3.0391025725850403E-5</v>
      </c>
      <c r="L14" s="1"/>
      <c r="M14" s="3"/>
      <c r="N14">
        <f>B14+K14</f>
        <v>1.0000000000000016</v>
      </c>
      <c r="R14" s="16">
        <f>B14-K14</f>
        <v>0.9999392179485499</v>
      </c>
      <c r="S14" s="16">
        <f>SUM(C14:J14)*$B$4*$F$4</f>
        <v>2.165592477596642</v>
      </c>
      <c r="T14" s="3">
        <f>SUM(C14:J14)*$D$4*$H$4</f>
        <v>-2.7772806325168102</v>
      </c>
      <c r="U14" s="92">
        <f t="shared" si="0"/>
        <v>-4.4536269992921138</v>
      </c>
      <c r="V14" s="68">
        <f>(U14-W14*K14)/B14</f>
        <v>-4.4535192181034278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0.99999136567588598</v>
      </c>
      <c r="C15" s="19">
        <f>1/(1-D4*B4/(1-D4*B4/(1-D4*B4/(1-D4*B4/(1-D4*B4/(1-D4*B4/(1-D4*B4/(1-D4*B4))))))))</f>
        <v>1.2840990556767919</v>
      </c>
      <c r="D15" s="32">
        <f>C15*D4*C14</f>
        <v>0.36481447903969039</v>
      </c>
      <c r="E15" s="1">
        <f>D15*D4*C13</f>
        <v>0.10363640642173065</v>
      </c>
      <c r="F15" s="1">
        <f>E15*D4*C12</f>
        <v>2.9433066835668445E-2</v>
      </c>
      <c r="G15" s="1">
        <f>F15*D4*C11</f>
        <v>8.3511454073768431E-3</v>
      </c>
      <c r="H15" s="1">
        <f>G15*D4*C10</f>
        <v>2.3615576935626485E-3</v>
      </c>
      <c r="I15" s="1">
        <f>H15*D4*C9</f>
        <v>6.5985507108109174E-4</v>
      </c>
      <c r="J15" s="1">
        <f>I15*D4*C8</f>
        <v>1.7638409549426711E-4</v>
      </c>
      <c r="K15" s="1">
        <f>J15*D4</f>
        <v>3.9025087435613593E-5</v>
      </c>
      <c r="L15" s="1">
        <f>K15*D4</f>
        <v>8.634324115729502E-6</v>
      </c>
      <c r="M15" s="3"/>
      <c r="N15">
        <f>B15+L15</f>
        <v>1.0000000000000018</v>
      </c>
      <c r="R15" s="16">
        <f>B15-L15</f>
        <v>0.99998273135177029</v>
      </c>
      <c r="S15" s="16">
        <f>SUM(C15:K15)*$B$4*$F$4</f>
        <v>2.1659979354138961</v>
      </c>
      <c r="T15" s="3">
        <f>SUM(C15:K15)*$D$4*$H$4</f>
        <v>-2.7778006149949594</v>
      </c>
      <c r="U15" s="92">
        <f t="shared" si="0"/>
        <v>-5.0654296788731772</v>
      </c>
      <c r="V15" s="68">
        <f>(U15-W15*L15)/B15</f>
        <v>-5.0653957062244288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0.99999754690695919</v>
      </c>
      <c r="C16" s="33">
        <f>1/(1-D4*B4/(1-D4*B4/(1-D4*B4/(1-D4*B4/(1-D4*B4/(1-D4*B4/(1-D4*B4/(1-D4*B4/(1-D4*B4)))))))))</f>
        <v>1.28410699305831</v>
      </c>
      <c r="D16" s="38">
        <f>C16*D4*C15</f>
        <v>0.36482467151180742</v>
      </c>
      <c r="E16" s="28">
        <f>D16*D4*C14</f>
        <v>0.10364723958796043</v>
      </c>
      <c r="F16" s="28">
        <f>E16*D4*C13</f>
        <v>2.9444082029594306E-2</v>
      </c>
      <c r="G16" s="28">
        <f>F16*D4*C12</f>
        <v>8.3622123172174857E-3</v>
      </c>
      <c r="H16" s="28">
        <f>G16*D4*C11</f>
        <v>2.3726392964192409E-3</v>
      </c>
      <c r="I16" s="28">
        <f>H16*D4*C10</f>
        <v>6.7094084837254807E-4</v>
      </c>
      <c r="J16" s="28">
        <f>I16*D4*C9</f>
        <v>1.8747105878500994E-4</v>
      </c>
      <c r="K16" s="28">
        <f>J16*D4*C8</f>
        <v>5.0112387680783401E-5</v>
      </c>
      <c r="L16" s="28">
        <f>K16*D4</f>
        <v>1.1087395977340262E-5</v>
      </c>
      <c r="M16" s="4">
        <f>L16*D4</f>
        <v>2.4530930424111704E-6</v>
      </c>
      <c r="N16">
        <f>B16+M16</f>
        <v>1.0000000000000016</v>
      </c>
      <c r="R16" s="17">
        <f>B16-M16</f>
        <v>0.99999509381391682</v>
      </c>
      <c r="S16" s="17">
        <f>SUM(C16:L16)*$B$4*$F$4</f>
        <v>2.1661265184591389</v>
      </c>
      <c r="T16" s="4">
        <f>SUM(C16:L16)*$D$4*$H$4</f>
        <v>-2.7779655173045663</v>
      </c>
      <c r="U16" s="93">
        <f>S16+T16+U15</f>
        <v>-5.6772686777186046</v>
      </c>
      <c r="V16" s="69">
        <f>(U16-W16*M16)/B16</f>
        <v>-5.6772580736304521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7</v>
      </c>
      <c r="D19" s="9">
        <f>SUM($C$19:C19)</f>
        <v>7</v>
      </c>
      <c r="E19" s="26">
        <f t="shared" ref="E19:E28" si="2">B19/R7</f>
        <v>1.7937258514325878</v>
      </c>
      <c r="F19" s="9">
        <f t="shared" ref="F19:F28" si="3">D19/R7</f>
        <v>12.556080960028115</v>
      </c>
      <c r="G19" s="2">
        <f>F19*2</f>
        <v>25.112161920056231</v>
      </c>
    </row>
    <row r="20" spans="1:7" x14ac:dyDescent="0.2">
      <c r="A20" s="19">
        <v>2</v>
      </c>
      <c r="B20" s="16">
        <f>C19</f>
        <v>7</v>
      </c>
      <c r="C20" s="1">
        <f>B20*$O$2</f>
        <v>49</v>
      </c>
      <c r="D20" s="3">
        <f>SUM($C$19:C20)</f>
        <v>56</v>
      </c>
      <c r="E20" s="16">
        <f t="shared" si="2"/>
        <v>7.939062609575406</v>
      </c>
      <c r="F20" s="3">
        <f t="shared" si="3"/>
        <v>63.512500876603248</v>
      </c>
      <c r="G20" s="3">
        <f t="shared" ref="G20:G28" si="4">F20*2</f>
        <v>127.0250017532065</v>
      </c>
    </row>
    <row r="21" spans="1:7" x14ac:dyDescent="0.2">
      <c r="A21" s="19">
        <v>3</v>
      </c>
      <c r="B21" s="16">
        <f t="shared" ref="B21:B28" si="5">C20</f>
        <v>49</v>
      </c>
      <c r="C21" s="1">
        <f>B21*$O$2</f>
        <v>343</v>
      </c>
      <c r="D21" s="3">
        <f>SUM($C$19:C21)</f>
        <v>399</v>
      </c>
      <c r="E21" s="16">
        <f t="shared" si="2"/>
        <v>50.674817594155144</v>
      </c>
      <c r="F21" s="3">
        <f t="shared" si="3"/>
        <v>412.63780040954902</v>
      </c>
      <c r="G21" s="3">
        <f t="shared" si="4"/>
        <v>825.27560081909803</v>
      </c>
    </row>
    <row r="22" spans="1:7" x14ac:dyDescent="0.2">
      <c r="A22" s="19">
        <v>4</v>
      </c>
      <c r="B22" s="16">
        <f t="shared" si="5"/>
        <v>343</v>
      </c>
      <c r="C22" s="1">
        <f>B22*$O$2</f>
        <v>2401</v>
      </c>
      <c r="D22" s="3">
        <f>SUM($C$19:C22)</f>
        <v>2800</v>
      </c>
      <c r="E22" s="16">
        <f t="shared" si="2"/>
        <v>346.23593639725556</v>
      </c>
      <c r="F22" s="3">
        <f t="shared" si="3"/>
        <v>2826.4158073245353</v>
      </c>
      <c r="G22" s="3">
        <f t="shared" si="4"/>
        <v>5652.8316146490706</v>
      </c>
    </row>
    <row r="23" spans="1:7" x14ac:dyDescent="0.2">
      <c r="A23" s="19">
        <v>5</v>
      </c>
      <c r="B23" s="16">
        <f t="shared" si="5"/>
        <v>2401</v>
      </c>
      <c r="C23" s="1">
        <f>B23*$O$2</f>
        <v>16807</v>
      </c>
      <c r="D23" s="3">
        <f>SUM($C$19:C23)</f>
        <v>19607</v>
      </c>
      <c r="E23" s="16">
        <f t="shared" si="2"/>
        <v>2407.3838652190566</v>
      </c>
      <c r="F23" s="3">
        <f t="shared" si="3"/>
        <v>19659.131797313636</v>
      </c>
      <c r="G23" s="3">
        <f t="shared" si="4"/>
        <v>39318.263594627271</v>
      </c>
    </row>
    <row r="24" spans="1:7" x14ac:dyDescent="0.2">
      <c r="A24" s="19">
        <v>6</v>
      </c>
      <c r="B24" s="16">
        <f t="shared" si="5"/>
        <v>16807</v>
      </c>
      <c r="C24" s="1">
        <f>B24*$O$2</f>
        <v>117649</v>
      </c>
      <c r="D24" s="3">
        <f>SUM($C$19:C24)</f>
        <v>137256</v>
      </c>
      <c r="E24" s="16">
        <f t="shared" si="2"/>
        <v>16819.667150547764</v>
      </c>
      <c r="F24" s="3">
        <f t="shared" si="3"/>
        <v>137359.44751684321</v>
      </c>
      <c r="G24" s="3">
        <f t="shared" si="4"/>
        <v>274718.89503368642</v>
      </c>
    </row>
    <row r="25" spans="1:7" x14ac:dyDescent="0.2">
      <c r="A25" s="19">
        <v>7</v>
      </c>
      <c r="B25" s="16">
        <f t="shared" si="5"/>
        <v>117649</v>
      </c>
      <c r="C25" s="1">
        <f>B25*$O$2</f>
        <v>823543</v>
      </c>
      <c r="D25" s="3">
        <f>SUM($C$19:C25)</f>
        <v>960799</v>
      </c>
      <c r="E25" s="16">
        <f t="shared" si="2"/>
        <v>117674.17578255598</v>
      </c>
      <c r="F25" s="3">
        <f t="shared" si="3"/>
        <v>961004.60197455145</v>
      </c>
      <c r="G25" s="3">
        <f t="shared" si="4"/>
        <v>1922009.2039491029</v>
      </c>
    </row>
    <row r="26" spans="1:7" x14ac:dyDescent="0.2">
      <c r="A26" s="19">
        <v>8</v>
      </c>
      <c r="B26" s="16">
        <f t="shared" si="5"/>
        <v>823543</v>
      </c>
      <c r="C26" s="1">
        <f>B26*$O$2</f>
        <v>5764801</v>
      </c>
      <c r="D26" s="3">
        <f>SUM($C$19:C26)</f>
        <v>6725600</v>
      </c>
      <c r="E26" s="16">
        <f t="shared" si="2"/>
        <v>823593.05967572716</v>
      </c>
      <c r="F26" s="3">
        <f t="shared" si="3"/>
        <v>6726008.820614188</v>
      </c>
      <c r="G26" s="3">
        <f t="shared" si="4"/>
        <v>13452017.641228376</v>
      </c>
    </row>
    <row r="27" spans="1:7" x14ac:dyDescent="0.2">
      <c r="A27" s="19">
        <v>9</v>
      </c>
      <c r="B27" s="16">
        <f t="shared" si="5"/>
        <v>5764801</v>
      </c>
      <c r="C27" s="1">
        <f>B27*$O$2</f>
        <v>40353607</v>
      </c>
      <c r="D27" s="3">
        <f>SUM($C$19:C27)</f>
        <v>47079207</v>
      </c>
      <c r="E27" s="16">
        <f t="shared" si="2"/>
        <v>5764900.5520397127</v>
      </c>
      <c r="F27" s="3">
        <f t="shared" si="3"/>
        <v>47080020.008304171</v>
      </c>
      <c r="G27" s="3">
        <f t="shared" si="4"/>
        <v>94160040.016608343</v>
      </c>
    </row>
    <row r="28" spans="1:7" ht="17" thickBot="1" x14ac:dyDescent="0.25">
      <c r="A28" s="33">
        <v>10</v>
      </c>
      <c r="B28" s="17">
        <f t="shared" si="5"/>
        <v>40353607</v>
      </c>
      <c r="C28" s="28">
        <f>B28*$O$2</f>
        <v>282475249</v>
      </c>
      <c r="D28" s="4">
        <f>SUM($C$19:C28)</f>
        <v>329554456</v>
      </c>
      <c r="E28" s="17">
        <f t="shared" si="2"/>
        <v>40353804.983276412</v>
      </c>
      <c r="F28" s="4">
        <f t="shared" si="3"/>
        <v>329556072.86341828</v>
      </c>
      <c r="G28" s="4">
        <f t="shared" si="4"/>
        <v>659112145.72683656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7</v>
      </c>
      <c r="D31" s="9">
        <f>SUM($C$31:C31)</f>
        <v>7</v>
      </c>
      <c r="E31" s="3">
        <f t="shared" ref="E31:E40" si="6">B31/R7</f>
        <v>1.7937258514325878</v>
      </c>
      <c r="F31" s="3">
        <f t="shared" ref="F31:F40" si="7">D31/R7</f>
        <v>12.556080960028115</v>
      </c>
      <c r="G31" s="2">
        <f>F31*2</f>
        <v>25.112161920056231</v>
      </c>
    </row>
    <row r="32" spans="1:7" x14ac:dyDescent="0.2">
      <c r="A32" s="19">
        <v>2</v>
      </c>
      <c r="B32" s="16">
        <f>B31*($O$2+1)</f>
        <v>8</v>
      </c>
      <c r="C32" s="1">
        <f>B32*$O$2</f>
        <v>56</v>
      </c>
      <c r="D32" s="3">
        <f>SUM($C$31:C32)</f>
        <v>63</v>
      </c>
      <c r="E32" s="3">
        <f t="shared" si="6"/>
        <v>9.0732144109433222</v>
      </c>
      <c r="F32" s="3">
        <f t="shared" si="7"/>
        <v>71.451563486178657</v>
      </c>
      <c r="G32" s="3">
        <f t="shared" ref="G32:G40" si="8">F32*2</f>
        <v>142.90312697235731</v>
      </c>
    </row>
    <row r="33" spans="1:7" x14ac:dyDescent="0.2">
      <c r="A33" s="19">
        <v>3</v>
      </c>
      <c r="B33" s="16">
        <f>B32*($O$2+1)</f>
        <v>64</v>
      </c>
      <c r="C33" s="1">
        <f>B33*$O$2</f>
        <v>448</v>
      </c>
      <c r="D33" s="3">
        <f>SUM($C$31:C33)</f>
        <v>511</v>
      </c>
      <c r="E33" s="3">
        <f t="shared" si="6"/>
        <v>66.187516857672023</v>
      </c>
      <c r="F33" s="3">
        <f t="shared" si="7"/>
        <v>528.46595491047503</v>
      </c>
      <c r="G33" s="3">
        <f t="shared" si="8"/>
        <v>1056.9319098209501</v>
      </c>
    </row>
    <row r="34" spans="1:7" x14ac:dyDescent="0.2">
      <c r="A34" s="19">
        <v>4</v>
      </c>
      <c r="B34" s="16">
        <f>B33*($O$2+1)</f>
        <v>512</v>
      </c>
      <c r="C34" s="1">
        <f>B34*$O$2</f>
        <v>3584</v>
      </c>
      <c r="D34" s="3">
        <f>SUM($C$31:C34)</f>
        <v>4095</v>
      </c>
      <c r="E34" s="3">
        <f t="shared" si="6"/>
        <v>516.8303190536293</v>
      </c>
      <c r="F34" s="3">
        <f t="shared" si="7"/>
        <v>4133.633118212133</v>
      </c>
      <c r="G34" s="3">
        <f t="shared" si="8"/>
        <v>8267.266236424266</v>
      </c>
    </row>
    <row r="35" spans="1:7" x14ac:dyDescent="0.2">
      <c r="A35" s="19">
        <v>5</v>
      </c>
      <c r="B35" s="16">
        <f>B34*($O$2+1)</f>
        <v>4096</v>
      </c>
      <c r="C35" s="1">
        <f>B35*$O$2</f>
        <v>28672</v>
      </c>
      <c r="D35" s="3">
        <f>SUM($C$31:C35)</f>
        <v>32767</v>
      </c>
      <c r="E35" s="3">
        <f t="shared" si="6"/>
        <v>4106.8905922270951</v>
      </c>
      <c r="F35" s="3">
        <f t="shared" si="7"/>
        <v>32854.12207898077</v>
      </c>
      <c r="G35" s="3">
        <f t="shared" si="8"/>
        <v>65708.244157961541</v>
      </c>
    </row>
    <row r="36" spans="1:7" x14ac:dyDescent="0.2">
      <c r="A36" s="19">
        <v>6</v>
      </c>
      <c r="B36" s="16">
        <f>B35*($O$2+1)</f>
        <v>32768</v>
      </c>
      <c r="C36" s="1">
        <f>B36*$O$2</f>
        <v>229376</v>
      </c>
      <c r="D36" s="3">
        <f>SUM($C$31:C36)</f>
        <v>262143</v>
      </c>
      <c r="E36" s="3">
        <f t="shared" si="6"/>
        <v>32792.696685259063</v>
      </c>
      <c r="F36" s="3">
        <f t="shared" si="7"/>
        <v>262340.57272838947</v>
      </c>
      <c r="G36" s="3">
        <f t="shared" si="8"/>
        <v>524681.14545677893</v>
      </c>
    </row>
    <row r="37" spans="1:7" x14ac:dyDescent="0.2">
      <c r="A37" s="19">
        <v>7</v>
      </c>
      <c r="B37" s="16">
        <f>B36*($O$2+1)</f>
        <v>262144</v>
      </c>
      <c r="C37" s="1">
        <f>B37*$O$2</f>
        <v>1835008</v>
      </c>
      <c r="D37" s="3">
        <f>SUM($C$31:C37)</f>
        <v>2097151</v>
      </c>
      <c r="E37" s="3">
        <f t="shared" si="6"/>
        <v>262200.09635732014</v>
      </c>
      <c r="F37" s="3">
        <f t="shared" si="7"/>
        <v>2097599.7706445702</v>
      </c>
      <c r="G37" s="3">
        <f t="shared" si="8"/>
        <v>4195199.5412891405</v>
      </c>
    </row>
    <row r="38" spans="1:7" x14ac:dyDescent="0.2">
      <c r="A38" s="19">
        <v>8</v>
      </c>
      <c r="B38" s="16">
        <f>B37*($O$2+1)</f>
        <v>2097152</v>
      </c>
      <c r="C38" s="1">
        <f>B38*$O$2</f>
        <v>14680064</v>
      </c>
      <c r="D38" s="3">
        <f>SUM($C$31:C38)</f>
        <v>16777215</v>
      </c>
      <c r="E38" s="3">
        <f t="shared" si="6"/>
        <v>2097279.4769490734</v>
      </c>
      <c r="F38" s="3">
        <f t="shared" si="7"/>
        <v>16778234.815531798</v>
      </c>
      <c r="G38" s="3">
        <f t="shared" si="8"/>
        <v>33556469.631063595</v>
      </c>
    </row>
    <row r="39" spans="1:7" x14ac:dyDescent="0.2">
      <c r="A39" s="19">
        <v>9</v>
      </c>
      <c r="B39" s="16">
        <f>B38*($O$2+1)</f>
        <v>16777216</v>
      </c>
      <c r="C39" s="1">
        <f>B39*$O$2</f>
        <v>117440512</v>
      </c>
      <c r="D39" s="3">
        <f>SUM($C$31:C39)</f>
        <v>134217727</v>
      </c>
      <c r="E39" s="3">
        <f t="shared" si="6"/>
        <v>16777505.724844534</v>
      </c>
      <c r="F39" s="3">
        <f t="shared" si="7"/>
        <v>134220044.79873902</v>
      </c>
      <c r="G39" s="3">
        <f t="shared" si="8"/>
        <v>268440089.59747803</v>
      </c>
    </row>
    <row r="40" spans="1:7" ht="17" thickBot="1" x14ac:dyDescent="0.25">
      <c r="A40" s="33">
        <v>10</v>
      </c>
      <c r="B40" s="17">
        <f>B39*($O$2+1)</f>
        <v>134217728</v>
      </c>
      <c r="C40" s="28">
        <f>B40*$O$2</f>
        <v>939524096</v>
      </c>
      <c r="D40" s="4">
        <f>SUM($C$31:C40)</f>
        <v>1073741823</v>
      </c>
      <c r="E40" s="3">
        <f t="shared" si="6"/>
        <v>134218386.50037995</v>
      </c>
      <c r="F40" s="3">
        <f t="shared" si="7"/>
        <v>1073747091.0030348</v>
      </c>
      <c r="G40" s="4">
        <f t="shared" si="8"/>
        <v>2147494182.0060697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7</v>
      </c>
      <c r="D43" s="9">
        <f>SUM(C43:C43)</f>
        <v>7</v>
      </c>
      <c r="E43" s="26">
        <f t="shared" ref="E43:E52" si="9">B43/R7</f>
        <v>1.7937258514325878</v>
      </c>
      <c r="F43" s="9">
        <f t="shared" ref="F43:F52" si="10">D43/R7</f>
        <v>12.556080960028115</v>
      </c>
      <c r="G43" s="2">
        <f>F43*2</f>
        <v>25.112161920056231</v>
      </c>
    </row>
    <row r="44" spans="1:7" x14ac:dyDescent="0.2">
      <c r="A44" s="19">
        <v>2</v>
      </c>
      <c r="B44" s="16">
        <f>B43*$O$2*2</f>
        <v>14</v>
      </c>
      <c r="C44" s="1">
        <f>B44*$O$2</f>
        <v>98</v>
      </c>
      <c r="D44" s="3">
        <f>SUM($C$43:C44)</f>
        <v>105</v>
      </c>
      <c r="E44" s="16">
        <f t="shared" si="9"/>
        <v>15.878125219150812</v>
      </c>
      <c r="F44" s="3">
        <f t="shared" si="10"/>
        <v>119.08593914363109</v>
      </c>
      <c r="G44" s="3">
        <f t="shared" ref="G44:G52" si="11">F44*2</f>
        <v>238.17187828726219</v>
      </c>
    </row>
    <row r="45" spans="1:7" x14ac:dyDescent="0.2">
      <c r="A45" s="19">
        <v>3</v>
      </c>
      <c r="B45" s="16">
        <f>B44*$O$2*2</f>
        <v>196</v>
      </c>
      <c r="C45" s="1">
        <f>B45*$O$2</f>
        <v>1372</v>
      </c>
      <c r="D45" s="3">
        <f>SUM($C$43:C45)</f>
        <v>1477</v>
      </c>
      <c r="E45" s="16">
        <f t="shared" si="9"/>
        <v>202.69927037662058</v>
      </c>
      <c r="F45" s="3">
        <f t="shared" si="10"/>
        <v>1527.4837874809621</v>
      </c>
      <c r="G45" s="3">
        <f t="shared" si="11"/>
        <v>3054.9675749619241</v>
      </c>
    </row>
    <row r="46" spans="1:7" x14ac:dyDescent="0.2">
      <c r="A46" s="19">
        <v>4</v>
      </c>
      <c r="B46" s="16">
        <f>B45*$O$2*2</f>
        <v>2744</v>
      </c>
      <c r="C46" s="1">
        <f>B46*$O$2</f>
        <v>19208</v>
      </c>
      <c r="D46" s="3">
        <f>SUM($C$43:C46)</f>
        <v>20685</v>
      </c>
      <c r="E46" s="16">
        <f t="shared" si="9"/>
        <v>2769.8874911780445</v>
      </c>
      <c r="F46" s="3">
        <f t="shared" si="10"/>
        <v>20880.146776610003</v>
      </c>
      <c r="G46" s="3">
        <f t="shared" si="11"/>
        <v>41760.293553220006</v>
      </c>
    </row>
    <row r="47" spans="1:7" x14ac:dyDescent="0.2">
      <c r="A47" s="19">
        <v>5</v>
      </c>
      <c r="B47" s="16">
        <f>B46*$O$2*2</f>
        <v>38416</v>
      </c>
      <c r="C47" s="1">
        <f>B47*$O$2</f>
        <v>268912</v>
      </c>
      <c r="D47" s="3">
        <f>SUM($C$43:C47)</f>
        <v>289597</v>
      </c>
      <c r="E47" s="16">
        <f t="shared" si="9"/>
        <v>38518.141843504905</v>
      </c>
      <c r="F47" s="3">
        <f t="shared" si="10"/>
        <v>290366.99092704838</v>
      </c>
      <c r="G47" s="3">
        <f t="shared" si="11"/>
        <v>580733.98185409675</v>
      </c>
    </row>
    <row r="48" spans="1:7" x14ac:dyDescent="0.2">
      <c r="A48" s="19">
        <v>6</v>
      </c>
      <c r="B48" s="16">
        <f>B47*$O$2*2</f>
        <v>537824</v>
      </c>
      <c r="C48" s="1">
        <f>B48*$O$2</f>
        <v>3764768</v>
      </c>
      <c r="D48" s="3">
        <f>SUM($C$43:C48)</f>
        <v>4054365</v>
      </c>
      <c r="E48" s="16">
        <f t="shared" si="9"/>
        <v>538229.34881752846</v>
      </c>
      <c r="F48" s="3">
        <f t="shared" si="10"/>
        <v>4057420.7060647695</v>
      </c>
      <c r="G48" s="3">
        <f t="shared" si="11"/>
        <v>8114841.4121295391</v>
      </c>
    </row>
    <row r="49" spans="1:7" x14ac:dyDescent="0.2">
      <c r="A49" s="19">
        <v>7</v>
      </c>
      <c r="B49" s="16">
        <f>B48*$O$2*2</f>
        <v>7529536</v>
      </c>
      <c r="C49" s="1">
        <f>B49*$O$2</f>
        <v>52706752</v>
      </c>
      <c r="D49" s="3">
        <f>SUM($C$43:C49)</f>
        <v>56761117</v>
      </c>
      <c r="E49" s="16">
        <f t="shared" si="9"/>
        <v>7531147.2500835825</v>
      </c>
      <c r="F49" s="3">
        <f t="shared" si="10"/>
        <v>56773263.346668705</v>
      </c>
      <c r="G49" s="3">
        <f t="shared" si="11"/>
        <v>113546526.69333741</v>
      </c>
    </row>
    <row r="50" spans="1:7" x14ac:dyDescent="0.2">
      <c r="A50" s="19">
        <v>8</v>
      </c>
      <c r="B50" s="16">
        <f>B49*$O$2*2</f>
        <v>105413504</v>
      </c>
      <c r="C50" s="1">
        <f>B50*$O$2</f>
        <v>737894528</v>
      </c>
      <c r="D50" s="3">
        <f>SUM($C$43:C50)</f>
        <v>794655645</v>
      </c>
      <c r="E50" s="16">
        <f t="shared" si="9"/>
        <v>105419911.63849308</v>
      </c>
      <c r="F50" s="3">
        <f t="shared" si="10"/>
        <v>794703948.73629963</v>
      </c>
      <c r="G50" s="3">
        <f t="shared" si="11"/>
        <v>1589407897.4725993</v>
      </c>
    </row>
    <row r="51" spans="1:7" x14ac:dyDescent="0.2">
      <c r="A51" s="19">
        <v>9</v>
      </c>
      <c r="B51" s="16">
        <f>B50*$O$2*2</f>
        <v>1475789056</v>
      </c>
      <c r="C51" s="1">
        <f>B51*$O$2</f>
        <v>10330523392</v>
      </c>
      <c r="D51" s="3">
        <f>SUM($C$43:C51)</f>
        <v>11125179037</v>
      </c>
      <c r="E51" s="16">
        <f t="shared" si="9"/>
        <v>1475814541.3221664</v>
      </c>
      <c r="F51" s="3">
        <f t="shared" si="10"/>
        <v>11125371157.120937</v>
      </c>
      <c r="G51" s="3">
        <f t="shared" si="11"/>
        <v>22250742314.241875</v>
      </c>
    </row>
    <row r="52" spans="1:7" ht="17" thickBot="1" x14ac:dyDescent="0.25">
      <c r="A52" s="33">
        <v>10</v>
      </c>
      <c r="B52" s="17">
        <f>B51*$O$2*2</f>
        <v>20661046784</v>
      </c>
      <c r="C52" s="28">
        <f>B52*$O$2</f>
        <v>144627327488</v>
      </c>
      <c r="D52" s="4">
        <f>SUM($C$43:C52)</f>
        <v>155752506525</v>
      </c>
      <c r="E52" s="17">
        <f t="shared" si="9"/>
        <v>20661148151.437523</v>
      </c>
      <c r="F52" s="4">
        <f t="shared" si="10"/>
        <v>155753270679.52902</v>
      </c>
      <c r="G52" s="4">
        <f t="shared" si="11"/>
        <v>311506541359.05804</v>
      </c>
    </row>
  </sheetData>
  <conditionalFormatting sqref="R7:R16">
    <cfRule type="cellIs" dxfId="623" priority="35" operator="lessThanOrEqual">
      <formula>0</formula>
    </cfRule>
    <cfRule type="cellIs" dxfId="622" priority="36" operator="greaterThan">
      <formula>0</formula>
    </cfRule>
  </conditionalFormatting>
  <conditionalFormatting sqref="F31:F40">
    <cfRule type="cellIs" dxfId="621" priority="27" stopIfTrue="1" operator="lessThan">
      <formula>0</formula>
    </cfRule>
    <cfRule type="cellIs" dxfId="620" priority="28" operator="equal">
      <formula>MIN($F$31:$F$40)</formula>
    </cfRule>
  </conditionalFormatting>
  <conditionalFormatting sqref="E31:E40">
    <cfRule type="cellIs" dxfId="619" priority="25" stopIfTrue="1" operator="lessThan">
      <formula>0</formula>
    </cfRule>
    <cfRule type="cellIs" dxfId="618" priority="26" operator="equal">
      <formula>MIN($E$31:$E$40)</formula>
    </cfRule>
  </conditionalFormatting>
  <conditionalFormatting sqref="F19:F28">
    <cfRule type="cellIs" dxfId="617" priority="23" stopIfTrue="1" operator="lessThan">
      <formula>0</formula>
    </cfRule>
    <cfRule type="cellIs" dxfId="616" priority="24" operator="equal">
      <formula>MIN($F$19:$F$28)</formula>
    </cfRule>
  </conditionalFormatting>
  <conditionalFormatting sqref="E19:E28">
    <cfRule type="cellIs" dxfId="615" priority="21" stopIfTrue="1" operator="lessThan">
      <formula>0</formula>
    </cfRule>
    <cfRule type="cellIs" dxfId="614" priority="22" operator="equal">
      <formula>MIN($E$19:$E$28)</formula>
    </cfRule>
  </conditionalFormatting>
  <conditionalFormatting sqref="F43:F52">
    <cfRule type="cellIs" dxfId="613" priority="19" stopIfTrue="1" operator="lessThan">
      <formula>0</formula>
    </cfRule>
    <cfRule type="cellIs" dxfId="612" priority="20" operator="equal">
      <formula>MIN($F$43:$F$52)</formula>
    </cfRule>
  </conditionalFormatting>
  <conditionalFormatting sqref="E43:E52">
    <cfRule type="cellIs" dxfId="611" priority="17" stopIfTrue="1" operator="lessThan">
      <formula>0</formula>
    </cfRule>
    <cfRule type="cellIs" dxfId="610" priority="18" operator="equal">
      <formula>MIN($E$43:$E$52)</formula>
    </cfRule>
  </conditionalFormatting>
  <conditionalFormatting sqref="G19:G28">
    <cfRule type="cellIs" dxfId="609" priority="11" stopIfTrue="1" operator="lessThanOrEqual">
      <formula>0</formula>
    </cfRule>
    <cfRule type="cellIs" dxfId="608" priority="12" operator="equal">
      <formula>MIN($G$19:$G$28)</formula>
    </cfRule>
  </conditionalFormatting>
  <conditionalFormatting sqref="G31:G40">
    <cfRule type="cellIs" dxfId="607" priority="9" stopIfTrue="1" operator="lessThanOrEqual">
      <formula>0</formula>
    </cfRule>
    <cfRule type="cellIs" dxfId="606" priority="10" operator="equal">
      <formula>MIN($G$19:$G$28)</formula>
    </cfRule>
  </conditionalFormatting>
  <conditionalFormatting sqref="G43:G52">
    <cfRule type="cellIs" dxfId="605" priority="7" stopIfTrue="1" operator="lessThanOrEqual">
      <formula>0</formula>
    </cfRule>
    <cfRule type="cellIs" dxfId="604" priority="8" operator="equal">
      <formula>MIN($G$19:$G$28)</formula>
    </cfRule>
  </conditionalFormatting>
  <conditionalFormatting sqref="S7:T16">
    <cfRule type="cellIs" dxfId="603" priority="3" operator="lessThanOrEqual">
      <formula>0</formula>
    </cfRule>
    <cfRule type="cellIs" dxfId="602" priority="4" operator="greaterThan">
      <formula>0</formula>
    </cfRule>
  </conditionalFormatting>
  <conditionalFormatting sqref="U7:U16">
    <cfRule type="cellIs" dxfId="601" priority="1" operator="lessThanOrEqual">
      <formula>0</formula>
    </cfRule>
    <cfRule type="cellIs" dxfId="60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1.0000000000000009</v>
      </c>
    </row>
    <row r="2" spans="1:23" x14ac:dyDescent="0.2">
      <c r="A2" t="s">
        <v>4</v>
      </c>
      <c r="B2" s="34" t="s">
        <v>12</v>
      </c>
      <c r="C2" s="40">
        <f>'B Analysis'!B31</f>
        <v>0.80099917130577503</v>
      </c>
      <c r="D2" s="34" t="s">
        <v>13</v>
      </c>
      <c r="E2" s="40">
        <f>'B Analysis'!L31</f>
        <v>0.19900082869422589</v>
      </c>
      <c r="F2" s="34" t="s">
        <v>17</v>
      </c>
      <c r="G2" s="40">
        <f>'B Analysis'!V31</f>
        <v>1.5009373107035755</v>
      </c>
      <c r="H2" t="s">
        <v>20</v>
      </c>
      <c r="I2" s="48">
        <f>'B Analysis'!W31</f>
        <v>-8</v>
      </c>
      <c r="J2" t="s">
        <v>6</v>
      </c>
      <c r="K2" s="48">
        <f>C2*G2-E2*I2</f>
        <v>2.7942561716092897</v>
      </c>
      <c r="L2" t="s">
        <v>5</v>
      </c>
      <c r="M2" s="48">
        <v>2</v>
      </c>
      <c r="N2" t="s">
        <v>47</v>
      </c>
      <c r="O2" s="48">
        <v>8</v>
      </c>
    </row>
    <row r="4" spans="1:23" x14ac:dyDescent="0.2">
      <c r="A4" t="s">
        <v>10</v>
      </c>
      <c r="B4">
        <f>$C$2</f>
        <v>0.80099917130577503</v>
      </c>
      <c r="C4" t="s">
        <v>11</v>
      </c>
      <c r="D4">
        <f>$E$2</f>
        <v>0.19900082869422589</v>
      </c>
      <c r="E4" t="s">
        <v>5</v>
      </c>
      <c r="F4">
        <f>$G$2</f>
        <v>1.5009373107035755</v>
      </c>
      <c r="G4" t="s">
        <v>72</v>
      </c>
      <c r="H4">
        <f>$I$2</f>
        <v>-8</v>
      </c>
      <c r="I4" t="s">
        <v>6</v>
      </c>
      <c r="J4">
        <f>$K$2</f>
        <v>2.7942561716092897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0.80099917130577503</v>
      </c>
      <c r="C7" s="18">
        <v>1</v>
      </c>
      <c r="D7" s="37">
        <f>C7*D4</f>
        <v>0.19900082869422589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1.0000000000000009</v>
      </c>
      <c r="R7" s="26">
        <f>B7-D7</f>
        <v>0.60199834261154916</v>
      </c>
      <c r="S7" s="26">
        <f>SUM(C7)*$B$4*$F$4</f>
        <v>1.2022495420554826</v>
      </c>
      <c r="T7" s="9">
        <f>SUM(C7)*$D$4*$H$4</f>
        <v>-1.5920066295538071</v>
      </c>
      <c r="U7" s="91">
        <f>S7+T7</f>
        <v>-0.38975708749832449</v>
      </c>
      <c r="V7" s="68">
        <f>(U7-W7*D7)/B7</f>
        <v>-0.23814788533817213</v>
      </c>
      <c r="W7" s="18">
        <f>-COUNT(D7:M7)</f>
        <v>-1</v>
      </c>
    </row>
    <row r="8" spans="1:23" x14ac:dyDescent="0.2">
      <c r="A8" s="20">
        <v>2</v>
      </c>
      <c r="B8" s="19">
        <f>C8*B4</f>
        <v>0.95288923838624306</v>
      </c>
      <c r="C8" s="19">
        <f>1/(1-B4*D4)</f>
        <v>1.1896257480926722</v>
      </c>
      <c r="D8" s="32">
        <f>C8*D4</f>
        <v>0.23673650970643018</v>
      </c>
      <c r="E8" s="1">
        <f>D8*D4</f>
        <v>4.7110761613758254E-2</v>
      </c>
      <c r="F8" s="1"/>
      <c r="G8" s="1"/>
      <c r="H8" s="1"/>
      <c r="I8" s="1"/>
      <c r="J8" s="1"/>
      <c r="K8" s="1"/>
      <c r="L8" s="1"/>
      <c r="M8" s="3"/>
      <c r="N8">
        <f>B8+E8</f>
        <v>1.0000000000000013</v>
      </c>
      <c r="R8" s="16">
        <f>B8-E8</f>
        <v>0.9057784767724848</v>
      </c>
      <c r="S8" s="16">
        <f>SUM(C8:D8)*$B$4*$F$4</f>
        <v>1.7148433712441951</v>
      </c>
      <c r="T8" s="3">
        <f>SUM(C8:D8)*$D$4*$H$4</f>
        <v>-2.2707781705615075</v>
      </c>
      <c r="U8" s="92">
        <f>S8+T8+U7</f>
        <v>-0.94569188681563698</v>
      </c>
      <c r="V8" s="68">
        <f>(U8-W8*E8)/B8</f>
        <v>-0.89356698479470753</v>
      </c>
      <c r="W8" s="19">
        <f>-COUNT(D8:M8)</f>
        <v>-2</v>
      </c>
    </row>
    <row r="9" spans="1:23" x14ac:dyDescent="0.2">
      <c r="A9" s="20">
        <v>3</v>
      </c>
      <c r="B9" s="19">
        <f>C9*B4</f>
        <v>0.98843117167224004</v>
      </c>
      <c r="C9" s="19">
        <f>1/(1-D4*B4/(1-D4*B4))</f>
        <v>1.2339977456667235</v>
      </c>
      <c r="D9" s="32">
        <f>C9*D4*C8</f>
        <v>0.29213231929474326</v>
      </c>
      <c r="E9" s="1">
        <f>D9*(D4)</f>
        <v>5.8134573628020103E-2</v>
      </c>
      <c r="F9" s="1">
        <f>E9*D4</f>
        <v>1.1568828327761491E-2</v>
      </c>
      <c r="G9" s="1"/>
      <c r="H9" s="1"/>
      <c r="I9" s="1"/>
      <c r="J9" s="1"/>
      <c r="K9" s="1"/>
      <c r="L9" s="1"/>
      <c r="M9" s="3"/>
      <c r="N9">
        <f>B9+F9</f>
        <v>1.0000000000000016</v>
      </c>
      <c r="R9" s="16">
        <f>B9-F9</f>
        <v>0.97686234334447852</v>
      </c>
      <c r="S9" s="16">
        <f>SUM(C9:E9)*$B$4*$F$4</f>
        <v>1.9046814362389051</v>
      </c>
      <c r="T9" s="3">
        <f>SUM(C9:E9)*$D$4*$H$4</f>
        <v>-2.522159807602129</v>
      </c>
      <c r="U9" s="92">
        <f t="shared" ref="U9:U15" si="0">S9+T9+U8</f>
        <v>-1.5631702581788609</v>
      </c>
      <c r="V9" s="68">
        <f>(U9-W9*F9)/B9</f>
        <v>-1.5463532686951813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0.99713406887119982</v>
      </c>
      <c r="C10" s="19">
        <f>1/(1-D4*B4/(1-D4*B4/(1-D4*B4)))</f>
        <v>1.244862797105881</v>
      </c>
      <c r="D10" s="32">
        <f>C10*D4*C9</f>
        <v>0.30569669217848239</v>
      </c>
      <c r="E10" s="1">
        <f>D10*D4*C8</f>
        <v>7.2369567935134896E-2</v>
      </c>
      <c r="F10" s="1">
        <f>E10*D4</f>
        <v>1.4401603991334923E-2</v>
      </c>
      <c r="G10" s="1">
        <f>F10*D4</f>
        <v>2.865931128801721E-3</v>
      </c>
      <c r="H10" s="1"/>
      <c r="I10" s="1"/>
      <c r="J10" s="1"/>
      <c r="K10" s="1"/>
      <c r="L10" s="1"/>
      <c r="M10" s="3"/>
      <c r="N10">
        <f>B10+G10</f>
        <v>1.0000000000000016</v>
      </c>
      <c r="R10" s="16">
        <f>B10-G10</f>
        <v>0.99426813774239808</v>
      </c>
      <c r="S10" s="16">
        <f>SUM(C10:F10)*$B$4*$F$4</f>
        <v>1.9684800376341247</v>
      </c>
      <c r="T10" s="3">
        <f>SUM(C10:F10)*$D$4*$H$4</f>
        <v>-2.6066412674193651</v>
      </c>
      <c r="U10" s="92">
        <f t="shared" si="0"/>
        <v>-2.2013314879641013</v>
      </c>
      <c r="V10" s="68">
        <f>(U10-W10*G10)/B10</f>
        <v>-2.1961618119496431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0.99928849254631391</v>
      </c>
      <c r="C11" s="19">
        <f>1/(1-D4*B4/(1-D4*B4/(1-D4*B4/(1-D4*B4))))</f>
        <v>1.2475524673980511</v>
      </c>
      <c r="D11" s="32">
        <f>C11*D4*C10</f>
        <v>0.30905458615455916</v>
      </c>
      <c r="E11" s="1">
        <f>D11*D4*C9</f>
        <v>7.589347589925835E-2</v>
      </c>
      <c r="F11" s="1">
        <f>E11*D4*C8</f>
        <v>1.7966756593879498E-2</v>
      </c>
      <c r="G11" s="1">
        <f>F11*D4</f>
        <v>3.5753994511294675E-3</v>
      </c>
      <c r="H11" s="1">
        <f>G11*D4</f>
        <v>7.1150745368764442E-4</v>
      </c>
      <c r="I11" s="1"/>
      <c r="J11" s="1"/>
      <c r="K11" s="1"/>
      <c r="L11" s="1"/>
      <c r="M11" s="3"/>
      <c r="N11">
        <f>B11+H11</f>
        <v>1.0000000000000016</v>
      </c>
      <c r="R11" s="16">
        <f>B11-H11</f>
        <v>0.99857698509262627</v>
      </c>
      <c r="S11" s="16">
        <f>SUM(C11:G11)*$B$4*$F$4</f>
        <v>1.988572061178842</v>
      </c>
      <c r="T11" s="3">
        <f>SUM(C11:G11)*$D$4*$H$4</f>
        <v>-2.6332469208760121</v>
      </c>
      <c r="U11" s="92">
        <f t="shared" si="0"/>
        <v>-2.8460063476612714</v>
      </c>
      <c r="V11" s="68">
        <f>(U11-W11*H11)/B11</f>
        <v>-2.8444726739021209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0.99982326380126663</v>
      </c>
      <c r="C12" s="19">
        <f>1/(1-D4*B4/(1-D4*B4/(1-D4*B4/(1-D4*B4/(1-D4*B4)))))</f>
        <v>1.2482200976205406</v>
      </c>
      <c r="D12" s="32">
        <f>C12*D4*C11</f>
        <v>0.30988808292510034</v>
      </c>
      <c r="E12" s="1">
        <f>D12*D4*C10</f>
        <v>7.6768180678118872E-2</v>
      </c>
      <c r="F12" s="1">
        <f>E12*D4*C9</f>
        <v>1.8851699120915239E-2</v>
      </c>
      <c r="G12" s="1">
        <f>F12*D4*C8</f>
        <v>4.4628854519212519E-3</v>
      </c>
      <c r="H12" s="1">
        <f>G12*D4</f>
        <v>8.8811790329973396E-4</v>
      </c>
      <c r="I12" s="1">
        <f>H12*D4</f>
        <v>1.7673619873482543E-4</v>
      </c>
      <c r="J12" s="1"/>
      <c r="K12" s="1"/>
      <c r="L12" s="1"/>
      <c r="M12" s="3"/>
      <c r="N12">
        <f>B12+I12</f>
        <v>1.0000000000000016</v>
      </c>
      <c r="R12" s="16">
        <f>B12-I12</f>
        <v>0.99964652760253181</v>
      </c>
      <c r="S12" s="16">
        <f>SUM(C12:H12)*$B$4*$F$4</f>
        <v>1.9946270445670389</v>
      </c>
      <c r="T12" s="3">
        <f>SUM(C12:H12)*$D$4*$H$4</f>
        <v>-2.641264868364158</v>
      </c>
      <c r="U12" s="92">
        <f t="shared" si="0"/>
        <v>-3.4926441714583905</v>
      </c>
      <c r="V12" s="68">
        <f>(U12-W12*I12)/B12</f>
        <v>-3.492200952587555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0.99995609345546732</v>
      </c>
      <c r="C13" s="19">
        <f>1/(1-D4*B4/(1-D4*B4/(1-D4*B4/(1-D4*B4/(1-D4*B4/(1-D4*B4))))))</f>
        <v>1.2483859275726292</v>
      </c>
      <c r="D13" s="32">
        <f>C13*D4*C12</f>
        <v>0.31009511179358001</v>
      </c>
      <c r="E13" s="1">
        <f>D13*D4*C11</f>
        <v>7.6985445035968353E-2</v>
      </c>
      <c r="F13" s="1">
        <f>E13*D4*C10</f>
        <v>1.9071506391341475E-2</v>
      </c>
      <c r="G13" s="1">
        <f>F13*D4*C9</f>
        <v>4.6833244854356413E-3</v>
      </c>
      <c r="H13" s="1">
        <f>G13*D4*C8</f>
        <v>1.108713892504697E-3</v>
      </c>
      <c r="I13" s="1">
        <f>H13*D4</f>
        <v>2.2063498339323559E-4</v>
      </c>
      <c r="J13" s="1">
        <f>I13*D4</f>
        <v>4.390654453419065E-5</v>
      </c>
      <c r="K13" s="1"/>
      <c r="L13" s="1"/>
      <c r="M13" s="3"/>
      <c r="N13">
        <f>B13+J13</f>
        <v>1.0000000000000016</v>
      </c>
      <c r="R13" s="16">
        <f>B13-J13</f>
        <v>0.99991218691093309</v>
      </c>
      <c r="S13" s="16">
        <f>SUM(C13:I13)*$B$4*$F$4</f>
        <v>1.996396275540099</v>
      </c>
      <c r="T13" s="3">
        <f>SUM(C13:I13)*$D$4*$H$4</f>
        <v>-2.6436076660445034</v>
      </c>
      <c r="U13" s="92">
        <f t="shared" si="0"/>
        <v>-4.1398555619627952</v>
      </c>
      <c r="V13" s="68">
        <f>(U13-W13*J13)/B13</f>
        <v>-4.1397299773896616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0.99998909194447283</v>
      </c>
      <c r="C14" s="19">
        <f>1/(1-D4*B4/(1-D4*B4/(1-D4*B4/(1-D4*B4/(1-D4*B4/(1-D4*B4/(1-D4*B4)))))))</f>
        <v>1.2484271242307379</v>
      </c>
      <c r="D14" s="32">
        <f>C14*D4*C13</f>
        <v>0.31014654338000913</v>
      </c>
      <c r="E14" s="1">
        <f>D14*D4*C12</f>
        <v>7.7039419395586728E-2</v>
      </c>
      <c r="F14" s="1">
        <f>E14*D4*C11</f>
        <v>1.9126112479418471E-2</v>
      </c>
      <c r="G14" s="1">
        <f>F14*D4*C10</f>
        <v>4.7380875205998239E-3</v>
      </c>
      <c r="H14" s="1">
        <f>G14*D4*C9</f>
        <v>1.1635159197197207E-3</v>
      </c>
      <c r="I14" s="1">
        <f>H14*D4*C8</f>
        <v>2.7544669782231371E-4</v>
      </c>
      <c r="J14" s="1">
        <f>I14*D4</f>
        <v>5.4814121127728454E-5</v>
      </c>
      <c r="K14" s="1">
        <f>J14*D4</f>
        <v>1.0908055528563638E-5</v>
      </c>
      <c r="L14" s="1"/>
      <c r="M14" s="3"/>
      <c r="N14">
        <f>B14+K14</f>
        <v>1.0000000000000013</v>
      </c>
      <c r="R14" s="16">
        <f>B14-K14</f>
        <v>0.99997818388894422</v>
      </c>
      <c r="S14" s="16">
        <f>SUM(C14:J14)*$B$4*$F$4</f>
        <v>1.9969017007548602</v>
      </c>
      <c r="T14" s="3">
        <f>SUM(C14:J14)*$D$4*$H$4</f>
        <v>-2.6442769449791137</v>
      </c>
      <c r="U14" s="92">
        <f t="shared" si="0"/>
        <v>-4.7872308061870488</v>
      </c>
      <c r="V14" s="68">
        <f>(U14-W14*K14)/B14</f>
        <v>-4.7871957607399978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0.99999729000193316</v>
      </c>
      <c r="C15" s="19">
        <f>1/(1-D4*B4/(1-D4*B4/(1-D4*B4/(1-D4*B4/(1-D4*B4/(1-D4*B4/(1-D4*B4/(1-D4*B4))))))))</f>
        <v>1.2484373590196789</v>
      </c>
      <c r="D15" s="32">
        <f>C15*D4*C14</f>
        <v>0.3101593209075118</v>
      </c>
      <c r="E15" s="1">
        <f>D15*D4*C13</f>
        <v>7.7052828642945104E-2</v>
      </c>
      <c r="F15" s="1">
        <f>E15*D4*C12</f>
        <v>1.913967867172672E-2</v>
      </c>
      <c r="G15" s="1">
        <f>F15*D4*C11</f>
        <v>4.7516927044279162E-3</v>
      </c>
      <c r="H15" s="1">
        <f>G15*D4*C10</f>
        <v>1.1771307906299458E-3</v>
      </c>
      <c r="I15" s="1">
        <f>H15*D4*C9</f>
        <v>2.890639753984147E-4</v>
      </c>
      <c r="J15" s="1">
        <f>I15*D4*C8</f>
        <v>6.8431996617686092E-5</v>
      </c>
      <c r="K15" s="1">
        <f>J15*D4</f>
        <v>1.3618024036119995E-5</v>
      </c>
      <c r="L15" s="1">
        <f>K15*D4</f>
        <v>2.7099980683657658E-6</v>
      </c>
      <c r="M15" s="3"/>
      <c r="N15">
        <f>B15+L15</f>
        <v>1.0000000000000016</v>
      </c>
      <c r="R15" s="16">
        <f>B15-L15</f>
        <v>0.99999458000386476</v>
      </c>
      <c r="S15" s="16">
        <f>SUM(C15:K15)*$B$4*$F$4</f>
        <v>1.9970436395235587</v>
      </c>
      <c r="T15" s="3">
        <f>SUM(C15:K15)*$D$4*$H$4</f>
        <v>-2.6444648988546233</v>
      </c>
      <c r="U15" s="92">
        <f t="shared" si="0"/>
        <v>-5.4346520655181134</v>
      </c>
      <c r="V15" s="68">
        <f>(U15-W15*L15)/B15</f>
        <v>-5.4346424034059053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0.99999932672652303</v>
      </c>
      <c r="C16" s="33">
        <f>1/(1-D4*B4/(1-D4*B4/(1-D4*B4/(1-D4*B4/(1-D4*B4/(1-D4*B4/(1-D4*B4/(1-D4*B4/(1-D4*B4)))))))))</f>
        <v>1.2484399017496377</v>
      </c>
      <c r="D16" s="38">
        <f>C16*D4*C15</f>
        <v>0.31016249535518919</v>
      </c>
      <c r="E16" s="28">
        <f>D16*D4*C14</f>
        <v>7.7056160035041357E-2</v>
      </c>
      <c r="F16" s="28">
        <f>E16*D4*C13</f>
        <v>1.9143049055210897E-2</v>
      </c>
      <c r="G16" s="28">
        <f>F16*D4*C12</f>
        <v>4.7550727749614526E-3</v>
      </c>
      <c r="H16" s="28">
        <f>G16*D4*C11</f>
        <v>1.1805132678212159E-3</v>
      </c>
      <c r="I16" s="28">
        <f>H16*D4*C10</f>
        <v>2.9244705050151875E-4</v>
      </c>
      <c r="J16" s="28">
        <f>I16*D4*C9</f>
        <v>7.1815220266449966E-5</v>
      </c>
      <c r="K16" s="28">
        <f>J16*D4*C8</f>
        <v>1.7001284589677855E-5</v>
      </c>
      <c r="L16" s="28">
        <f>K16*D4</f>
        <v>3.3832697222122655E-6</v>
      </c>
      <c r="M16" s="4">
        <f>L16*D4</f>
        <v>6.7327347841632422E-7</v>
      </c>
      <c r="N16">
        <f>B16+M16</f>
        <v>1.0000000000000016</v>
      </c>
      <c r="R16" s="17">
        <f>B16-M16</f>
        <v>0.99999865345304462</v>
      </c>
      <c r="S16" s="17">
        <f>SUM(C16:L16)*$B$4*$F$4</f>
        <v>1.9970829703117827</v>
      </c>
      <c r="T16" s="4">
        <f>SUM(C16:L16)*$D$4*$H$4</f>
        <v>-2.6445169802848159</v>
      </c>
      <c r="U16" s="93">
        <f>S16+T16+U15</f>
        <v>-6.0820860754911461</v>
      </c>
      <c r="V16" s="69">
        <f>(U16-W16*M16)/B16</f>
        <v>-6.0820834376618258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8</v>
      </c>
      <c r="D19" s="9">
        <f>SUM($C$19:C19)</f>
        <v>8</v>
      </c>
      <c r="E19" s="26">
        <f t="shared" ref="E19:E28" si="2">B19/R7</f>
        <v>1.6611341414361152</v>
      </c>
      <c r="F19" s="9">
        <f t="shared" ref="F19:F28" si="3">D19/R7</f>
        <v>13.289073131488921</v>
      </c>
      <c r="G19" s="2">
        <f>F19*2</f>
        <v>26.578146262977842</v>
      </c>
    </row>
    <row r="20" spans="1:7" x14ac:dyDescent="0.2">
      <c r="A20" s="19">
        <v>2</v>
      </c>
      <c r="B20" s="16">
        <f>C19</f>
        <v>8</v>
      </c>
      <c r="C20" s="1">
        <f>B20*$O$2</f>
        <v>64</v>
      </c>
      <c r="D20" s="3">
        <f>SUM($C$19:C20)</f>
        <v>72</v>
      </c>
      <c r="E20" s="16">
        <f t="shared" si="2"/>
        <v>8.8321816041666175</v>
      </c>
      <c r="F20" s="3">
        <f t="shared" si="3"/>
        <v>79.489634437499561</v>
      </c>
      <c r="G20" s="3">
        <f t="shared" ref="G20:G28" si="4">F20*2</f>
        <v>158.97926887499912</v>
      </c>
    </row>
    <row r="21" spans="1:7" x14ac:dyDescent="0.2">
      <c r="A21" s="19">
        <v>3</v>
      </c>
      <c r="B21" s="16">
        <f t="shared" ref="B21:B28" si="5">C20</f>
        <v>64</v>
      </c>
      <c r="C21" s="1">
        <f>B21*$O$2</f>
        <v>512</v>
      </c>
      <c r="D21" s="3">
        <f>SUM($C$19:C21)</f>
        <v>584</v>
      </c>
      <c r="E21" s="16">
        <f t="shared" si="2"/>
        <v>65.515884030173112</v>
      </c>
      <c r="F21" s="3">
        <f t="shared" si="3"/>
        <v>597.83244177532958</v>
      </c>
      <c r="G21" s="3">
        <f t="shared" si="4"/>
        <v>1195.6648835506592</v>
      </c>
    </row>
    <row r="22" spans="1:7" x14ac:dyDescent="0.2">
      <c r="A22" s="19">
        <v>4</v>
      </c>
      <c r="B22" s="16">
        <f t="shared" si="5"/>
        <v>512</v>
      </c>
      <c r="C22" s="1">
        <f>B22*$O$2</f>
        <v>4096</v>
      </c>
      <c r="D22" s="3">
        <f>SUM($C$19:C22)</f>
        <v>4680</v>
      </c>
      <c r="E22" s="16">
        <f t="shared" si="2"/>
        <v>514.95163182293641</v>
      </c>
      <c r="F22" s="3">
        <f t="shared" si="3"/>
        <v>4706.9797596315284</v>
      </c>
      <c r="G22" s="3">
        <f t="shared" si="4"/>
        <v>9413.9595192630568</v>
      </c>
    </row>
    <row r="23" spans="1:7" x14ac:dyDescent="0.2">
      <c r="A23" s="19">
        <v>5</v>
      </c>
      <c r="B23" s="16">
        <f t="shared" si="5"/>
        <v>4096</v>
      </c>
      <c r="C23" s="1">
        <f>B23*$O$2</f>
        <v>32768</v>
      </c>
      <c r="D23" s="3">
        <f>SUM($C$19:C23)</f>
        <v>37448</v>
      </c>
      <c r="E23" s="16">
        <f t="shared" si="2"/>
        <v>4101.8369751632745</v>
      </c>
      <c r="F23" s="3">
        <f t="shared" si="3"/>
        <v>37501.365001443919</v>
      </c>
      <c r="G23" s="3">
        <f t="shared" si="4"/>
        <v>75002.730002887838</v>
      </c>
    </row>
    <row r="24" spans="1:7" x14ac:dyDescent="0.2">
      <c r="A24" s="19">
        <v>6</v>
      </c>
      <c r="B24" s="16">
        <f t="shared" si="5"/>
        <v>32768</v>
      </c>
      <c r="C24" s="1">
        <f>B24*$O$2</f>
        <v>262144</v>
      </c>
      <c r="D24" s="3">
        <f>SUM($C$19:C24)</f>
        <v>299592</v>
      </c>
      <c r="E24" s="16">
        <f t="shared" si="2"/>
        <v>32779.586679091473</v>
      </c>
      <c r="F24" s="3">
        <f t="shared" si="3"/>
        <v>299697.93494758219</v>
      </c>
      <c r="G24" s="3">
        <f t="shared" si="4"/>
        <v>599395.86989516439</v>
      </c>
    </row>
    <row r="25" spans="1:7" x14ac:dyDescent="0.2">
      <c r="A25" s="19">
        <v>7</v>
      </c>
      <c r="B25" s="16">
        <f t="shared" si="5"/>
        <v>262144</v>
      </c>
      <c r="C25" s="1">
        <f>B25*$O$2</f>
        <v>2097152</v>
      </c>
      <c r="D25" s="3">
        <f>SUM($C$19:C25)</f>
        <v>2396744</v>
      </c>
      <c r="E25" s="16">
        <f t="shared" si="2"/>
        <v>262167.02169602661</v>
      </c>
      <c r="F25" s="3">
        <f t="shared" si="3"/>
        <v>2396954.4839775907</v>
      </c>
      <c r="G25" s="3">
        <f t="shared" si="4"/>
        <v>4793908.9679551814</v>
      </c>
    </row>
    <row r="26" spans="1:7" x14ac:dyDescent="0.2">
      <c r="A26" s="19">
        <v>8</v>
      </c>
      <c r="B26" s="16">
        <f t="shared" si="5"/>
        <v>2097152</v>
      </c>
      <c r="C26" s="1">
        <f>B26*$O$2</f>
        <v>16777216</v>
      </c>
      <c r="D26" s="3">
        <f>SUM($C$19:C26)</f>
        <v>19173960</v>
      </c>
      <c r="E26" s="16">
        <f t="shared" si="2"/>
        <v>2097197.752699079</v>
      </c>
      <c r="F26" s="3">
        <f t="shared" si="3"/>
        <v>19174378.310366645</v>
      </c>
      <c r="G26" s="3">
        <f t="shared" si="4"/>
        <v>38348756.620733291</v>
      </c>
    </row>
    <row r="27" spans="1:7" x14ac:dyDescent="0.2">
      <c r="A27" s="19">
        <v>9</v>
      </c>
      <c r="B27" s="16">
        <f t="shared" si="5"/>
        <v>16777216</v>
      </c>
      <c r="C27" s="1">
        <f>B27*$O$2</f>
        <v>134217728</v>
      </c>
      <c r="D27" s="3">
        <f>SUM($C$19:C27)</f>
        <v>153391688</v>
      </c>
      <c r="E27" s="16">
        <f t="shared" si="2"/>
        <v>16777306.932938736</v>
      </c>
      <c r="F27" s="3">
        <f t="shared" si="3"/>
        <v>153392519.38686225</v>
      </c>
      <c r="G27" s="3">
        <f t="shared" si="4"/>
        <v>306785038.7737245</v>
      </c>
    </row>
    <row r="28" spans="1:7" ht="17" thickBot="1" x14ac:dyDescent="0.25">
      <c r="A28" s="33">
        <v>10</v>
      </c>
      <c r="B28" s="17">
        <f t="shared" si="5"/>
        <v>134217728</v>
      </c>
      <c r="C28" s="28">
        <f>B28*$O$2</f>
        <v>1073741824</v>
      </c>
      <c r="D28" s="4">
        <f>SUM($C$19:C28)</f>
        <v>1227133512</v>
      </c>
      <c r="E28" s="17">
        <f t="shared" si="2"/>
        <v>134217908.73071635</v>
      </c>
      <c r="F28" s="4">
        <f t="shared" si="3"/>
        <v>1227135164.3951194</v>
      </c>
      <c r="G28" s="4">
        <f t="shared" si="4"/>
        <v>2454270328.7902389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8</v>
      </c>
      <c r="D31" s="9">
        <f>SUM($C$31:C31)</f>
        <v>8</v>
      </c>
      <c r="E31" s="3">
        <f t="shared" ref="E31:E40" si="6">B31/R7</f>
        <v>1.6611341414361152</v>
      </c>
      <c r="F31" s="3">
        <f t="shared" ref="F31:F40" si="7">D31/R7</f>
        <v>13.289073131488921</v>
      </c>
      <c r="G31" s="2">
        <f>F31*2</f>
        <v>26.578146262977842</v>
      </c>
    </row>
    <row r="32" spans="1:7" x14ac:dyDescent="0.2">
      <c r="A32" s="19">
        <v>2</v>
      </c>
      <c r="B32" s="16">
        <f>B31*($O$2+1)</f>
        <v>9</v>
      </c>
      <c r="C32" s="1">
        <f>B32*$O$2</f>
        <v>72</v>
      </c>
      <c r="D32" s="3">
        <f>SUM($C$31:C32)</f>
        <v>80</v>
      </c>
      <c r="E32" s="3">
        <f t="shared" si="6"/>
        <v>9.9362043046874451</v>
      </c>
      <c r="F32" s="3">
        <f t="shared" si="7"/>
        <v>88.321816041666168</v>
      </c>
      <c r="G32" s="3">
        <f t="shared" ref="G32:G40" si="8">F32*2</f>
        <v>176.64363208333234</v>
      </c>
    </row>
    <row r="33" spans="1:7" x14ac:dyDescent="0.2">
      <c r="A33" s="19">
        <v>3</v>
      </c>
      <c r="B33" s="16">
        <f>B32*($O$2+1)</f>
        <v>81</v>
      </c>
      <c r="C33" s="1">
        <f>B33*$O$2</f>
        <v>648</v>
      </c>
      <c r="D33" s="3">
        <f>SUM($C$31:C33)</f>
        <v>728</v>
      </c>
      <c r="E33" s="3">
        <f t="shared" si="6"/>
        <v>82.918540725687834</v>
      </c>
      <c r="F33" s="3">
        <f t="shared" si="7"/>
        <v>745.24318084321908</v>
      </c>
      <c r="G33" s="3">
        <f t="shared" si="8"/>
        <v>1490.4863616864382</v>
      </c>
    </row>
    <row r="34" spans="1:7" x14ac:dyDescent="0.2">
      <c r="A34" s="19">
        <v>4</v>
      </c>
      <c r="B34" s="16">
        <f>B33*($O$2+1)</f>
        <v>729</v>
      </c>
      <c r="C34" s="1">
        <f>B34*$O$2</f>
        <v>5832</v>
      </c>
      <c r="D34" s="3">
        <f>SUM($C$31:C34)</f>
        <v>6560</v>
      </c>
      <c r="E34" s="3">
        <f t="shared" si="6"/>
        <v>733.20261640414185</v>
      </c>
      <c r="F34" s="3">
        <f t="shared" si="7"/>
        <v>6597.817782731373</v>
      </c>
      <c r="G34" s="3">
        <f t="shared" si="8"/>
        <v>13195.635565462746</v>
      </c>
    </row>
    <row r="35" spans="1:7" x14ac:dyDescent="0.2">
      <c r="A35" s="19">
        <v>5</v>
      </c>
      <c r="B35" s="16">
        <f>B34*($O$2+1)</f>
        <v>6561</v>
      </c>
      <c r="C35" s="1">
        <f>B35*$O$2</f>
        <v>52488</v>
      </c>
      <c r="D35" s="3">
        <f>SUM($C$31:C35)</f>
        <v>59048</v>
      </c>
      <c r="E35" s="3">
        <f t="shared" si="6"/>
        <v>6570.3497055776961</v>
      </c>
      <c r="F35" s="3">
        <f t="shared" si="7"/>
        <v>59132.145925156496</v>
      </c>
      <c r="G35" s="3">
        <f t="shared" si="8"/>
        <v>118264.29185031299</v>
      </c>
    </row>
    <row r="36" spans="1:7" x14ac:dyDescent="0.2">
      <c r="A36" s="19">
        <v>6</v>
      </c>
      <c r="B36" s="16">
        <f>B35*($O$2+1)</f>
        <v>59049</v>
      </c>
      <c r="C36" s="1">
        <f>B36*$O$2</f>
        <v>472392</v>
      </c>
      <c r="D36" s="3">
        <f>SUM($C$31:C36)</f>
        <v>531440</v>
      </c>
      <c r="E36" s="3">
        <f t="shared" si="6"/>
        <v>59069.879571950456</v>
      </c>
      <c r="F36" s="3">
        <f t="shared" si="7"/>
        <v>531627.91579395672</v>
      </c>
      <c r="G36" s="3">
        <f t="shared" si="8"/>
        <v>1063255.8315879134</v>
      </c>
    </row>
    <row r="37" spans="1:7" x14ac:dyDescent="0.2">
      <c r="A37" s="19">
        <v>7</v>
      </c>
      <c r="B37" s="16">
        <f>B36*($O$2+1)</f>
        <v>531441</v>
      </c>
      <c r="C37" s="1">
        <f>B37*$O$2</f>
        <v>4251528</v>
      </c>
      <c r="D37" s="3">
        <f>SUM($C$31:C37)</f>
        <v>4782968</v>
      </c>
      <c r="E37" s="3">
        <f t="shared" si="6"/>
        <v>531487.67157424195</v>
      </c>
      <c r="F37" s="3">
        <f t="shared" si="7"/>
        <v>4783388.0440803561</v>
      </c>
      <c r="G37" s="3">
        <f t="shared" si="8"/>
        <v>9566776.0881607123</v>
      </c>
    </row>
    <row r="38" spans="1:7" x14ac:dyDescent="0.2">
      <c r="A38" s="19">
        <v>8</v>
      </c>
      <c r="B38" s="16">
        <f>B37*($O$2+1)</f>
        <v>4782969</v>
      </c>
      <c r="C38" s="1">
        <f>B38*$O$2</f>
        <v>38263752</v>
      </c>
      <c r="D38" s="3">
        <f>SUM($C$31:C38)</f>
        <v>43046720</v>
      </c>
      <c r="E38" s="3">
        <f t="shared" si="6"/>
        <v>4783073.3480593488</v>
      </c>
      <c r="F38" s="3">
        <f t="shared" si="7"/>
        <v>43047659.132512324</v>
      </c>
      <c r="G38" s="3">
        <f t="shared" si="8"/>
        <v>86095318.265024647</v>
      </c>
    </row>
    <row r="39" spans="1:7" x14ac:dyDescent="0.2">
      <c r="A39" s="19">
        <v>9</v>
      </c>
      <c r="B39" s="16">
        <f>B38*($O$2+1)</f>
        <v>43046721</v>
      </c>
      <c r="C39" s="1">
        <f>B39*$O$2</f>
        <v>344373768</v>
      </c>
      <c r="D39" s="3">
        <f>SUM($C$31:C39)</f>
        <v>387420488</v>
      </c>
      <c r="E39" s="3">
        <f t="shared" si="6"/>
        <v>43046954.314326018</v>
      </c>
      <c r="F39" s="3">
        <f t="shared" si="7"/>
        <v>387422587.82892871</v>
      </c>
      <c r="G39" s="3">
        <f t="shared" si="8"/>
        <v>774845175.65785742</v>
      </c>
    </row>
    <row r="40" spans="1:7" ht="17" thickBot="1" x14ac:dyDescent="0.25">
      <c r="A40" s="33">
        <v>10</v>
      </c>
      <c r="B40" s="17">
        <f>B39*($O$2+1)</f>
        <v>387420489</v>
      </c>
      <c r="C40" s="28">
        <f>B40*$O$2</f>
        <v>3099363912</v>
      </c>
      <c r="D40" s="4">
        <f>SUM($C$31:C40)</f>
        <v>3486784400</v>
      </c>
      <c r="E40" s="3">
        <f t="shared" si="6"/>
        <v>387421010.6805824</v>
      </c>
      <c r="F40" s="3">
        <f t="shared" si="7"/>
        <v>3486789095.1252403</v>
      </c>
      <c r="G40" s="4">
        <f t="shared" si="8"/>
        <v>6973578190.2504807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8</v>
      </c>
      <c r="D43" s="9">
        <f>SUM(C43:C43)</f>
        <v>8</v>
      </c>
      <c r="E43" s="26">
        <f t="shared" ref="E43:E52" si="9">B43/R7</f>
        <v>1.6611341414361152</v>
      </c>
      <c r="F43" s="9">
        <f t="shared" ref="F43:F52" si="10">D43/R7</f>
        <v>13.289073131488921</v>
      </c>
      <c r="G43" s="2">
        <f>F43*2</f>
        <v>26.578146262977842</v>
      </c>
    </row>
    <row r="44" spans="1:7" x14ac:dyDescent="0.2">
      <c r="A44" s="19">
        <v>2</v>
      </c>
      <c r="B44" s="16">
        <f>B43*$O$2*2</f>
        <v>16</v>
      </c>
      <c r="C44" s="1">
        <f>B44*$O$2</f>
        <v>128</v>
      </c>
      <c r="D44" s="3">
        <f>SUM($C$43:C44)</f>
        <v>136</v>
      </c>
      <c r="E44" s="16">
        <f t="shared" si="9"/>
        <v>17.664363208333235</v>
      </c>
      <c r="F44" s="3">
        <f t="shared" si="10"/>
        <v>150.14708727083249</v>
      </c>
      <c r="G44" s="3">
        <f t="shared" ref="G44:G52" si="11">F44*2</f>
        <v>300.29417454166497</v>
      </c>
    </row>
    <row r="45" spans="1:7" x14ac:dyDescent="0.2">
      <c r="A45" s="19">
        <v>3</v>
      </c>
      <c r="B45" s="16">
        <f>B44*$O$2*2</f>
        <v>256</v>
      </c>
      <c r="C45" s="1">
        <f>B45*$O$2</f>
        <v>2048</v>
      </c>
      <c r="D45" s="3">
        <f>SUM($C$43:C45)</f>
        <v>2184</v>
      </c>
      <c r="E45" s="16">
        <f t="shared" si="9"/>
        <v>262.06353612069245</v>
      </c>
      <c r="F45" s="3">
        <f t="shared" si="10"/>
        <v>2235.7295425296575</v>
      </c>
      <c r="G45" s="3">
        <f t="shared" si="11"/>
        <v>4471.4590850593149</v>
      </c>
    </row>
    <row r="46" spans="1:7" x14ac:dyDescent="0.2">
      <c r="A46" s="19">
        <v>4</v>
      </c>
      <c r="B46" s="16">
        <f>B45*$O$2*2</f>
        <v>4096</v>
      </c>
      <c r="C46" s="1">
        <f>B46*$O$2</f>
        <v>32768</v>
      </c>
      <c r="D46" s="3">
        <f>SUM($C$43:C46)</f>
        <v>34952</v>
      </c>
      <c r="E46" s="16">
        <f t="shared" si="9"/>
        <v>4119.6130545834912</v>
      </c>
      <c r="F46" s="3">
        <f t="shared" si="10"/>
        <v>35153.494991162646</v>
      </c>
      <c r="G46" s="3">
        <f t="shared" si="11"/>
        <v>70306.989982325293</v>
      </c>
    </row>
    <row r="47" spans="1:7" x14ac:dyDescent="0.2">
      <c r="A47" s="19">
        <v>5</v>
      </c>
      <c r="B47" s="16">
        <f>B46*$O$2*2</f>
        <v>65536</v>
      </c>
      <c r="C47" s="1">
        <f>B47*$O$2</f>
        <v>524288</v>
      </c>
      <c r="D47" s="3">
        <f>SUM($C$43:C47)</f>
        <v>559240</v>
      </c>
      <c r="E47" s="16">
        <f t="shared" si="9"/>
        <v>65629.391602612392</v>
      </c>
      <c r="F47" s="3">
        <f t="shared" si="10"/>
        <v>560036.94091560284</v>
      </c>
      <c r="G47" s="3">
        <f t="shared" si="11"/>
        <v>1120073.8818312057</v>
      </c>
    </row>
    <row r="48" spans="1:7" x14ac:dyDescent="0.2">
      <c r="A48" s="19">
        <v>6</v>
      </c>
      <c r="B48" s="16">
        <f>B47*$O$2*2</f>
        <v>1048576</v>
      </c>
      <c r="C48" s="1">
        <f>B48*$O$2</f>
        <v>8388608</v>
      </c>
      <c r="D48" s="3">
        <f>SUM($C$43:C48)</f>
        <v>8947848</v>
      </c>
      <c r="E48" s="16">
        <f t="shared" si="9"/>
        <v>1048946.7737309271</v>
      </c>
      <c r="F48" s="3">
        <f t="shared" si="10"/>
        <v>8951011.9356486592</v>
      </c>
      <c r="G48" s="3">
        <f t="shared" si="11"/>
        <v>17902023.871297318</v>
      </c>
    </row>
    <row r="49" spans="1:7" x14ac:dyDescent="0.2">
      <c r="A49" s="19">
        <v>7</v>
      </c>
      <c r="B49" s="16">
        <f>B48*$O$2*2</f>
        <v>16777216</v>
      </c>
      <c r="C49" s="1">
        <f>B49*$O$2</f>
        <v>134217728</v>
      </c>
      <c r="D49" s="3">
        <f>SUM($C$43:C49)</f>
        <v>143165576</v>
      </c>
      <c r="E49" s="16">
        <f t="shared" si="9"/>
        <v>16778689.388545703</v>
      </c>
      <c r="F49" s="3">
        <f t="shared" si="10"/>
        <v>143178148.91554317</v>
      </c>
      <c r="G49" s="3">
        <f t="shared" si="11"/>
        <v>286356297.83108634</v>
      </c>
    </row>
    <row r="50" spans="1:7" x14ac:dyDescent="0.2">
      <c r="A50" s="19">
        <v>8</v>
      </c>
      <c r="B50" s="16">
        <f>B49*$O$2*2</f>
        <v>268435456</v>
      </c>
      <c r="C50" s="1">
        <f>B50*$O$2</f>
        <v>2147483648</v>
      </c>
      <c r="D50" s="3">
        <f>SUM($C$43:C50)</f>
        <v>2290649224</v>
      </c>
      <c r="E50" s="16">
        <f t="shared" si="9"/>
        <v>268441312.34548211</v>
      </c>
      <c r="F50" s="3">
        <f t="shared" si="10"/>
        <v>2290699198.1481023</v>
      </c>
      <c r="G50" s="3">
        <f t="shared" si="11"/>
        <v>4581398396.2962046</v>
      </c>
    </row>
    <row r="51" spans="1:7" x14ac:dyDescent="0.2">
      <c r="A51" s="19">
        <v>9</v>
      </c>
      <c r="B51" s="16">
        <f>B50*$O$2*2</f>
        <v>4294967296</v>
      </c>
      <c r="C51" s="1">
        <f>B51*$O$2</f>
        <v>34359738368</v>
      </c>
      <c r="D51" s="3">
        <f>SUM($C$43:C51)</f>
        <v>36650387592</v>
      </c>
      <c r="E51" s="16">
        <f t="shared" si="9"/>
        <v>4294990574.8323164</v>
      </c>
      <c r="F51" s="3">
        <f t="shared" si="10"/>
        <v>36650586238.035767</v>
      </c>
      <c r="G51" s="3">
        <f t="shared" si="11"/>
        <v>73301172476.071533</v>
      </c>
    </row>
    <row r="52" spans="1:7" ht="17" thickBot="1" x14ac:dyDescent="0.25">
      <c r="A52" s="33">
        <v>10</v>
      </c>
      <c r="B52" s="17">
        <f>B51*$O$2*2</f>
        <v>68719476736</v>
      </c>
      <c r="C52" s="28">
        <f>B52*$O$2</f>
        <v>549755813888</v>
      </c>
      <c r="D52" s="4">
        <f>SUM($C$43:C52)</f>
        <v>586406201480</v>
      </c>
      <c r="E52" s="17">
        <f t="shared" si="9"/>
        <v>68719569270.12677</v>
      </c>
      <c r="F52" s="4">
        <f t="shared" si="10"/>
        <v>586406991104.54846</v>
      </c>
      <c r="G52" s="4">
        <f t="shared" si="11"/>
        <v>1172813982209.0969</v>
      </c>
    </row>
  </sheetData>
  <conditionalFormatting sqref="R7:R16">
    <cfRule type="cellIs" dxfId="599" priority="35" operator="lessThanOrEqual">
      <formula>0</formula>
    </cfRule>
    <cfRule type="cellIs" dxfId="598" priority="36" operator="greaterThan">
      <formula>0</formula>
    </cfRule>
  </conditionalFormatting>
  <conditionalFormatting sqref="F31:F40">
    <cfRule type="cellIs" dxfId="597" priority="27" stopIfTrue="1" operator="lessThan">
      <formula>0</formula>
    </cfRule>
    <cfRule type="cellIs" dxfId="596" priority="28" operator="equal">
      <formula>MIN($F$31:$F$40)</formula>
    </cfRule>
  </conditionalFormatting>
  <conditionalFormatting sqref="E31:E40">
    <cfRule type="cellIs" dxfId="595" priority="25" stopIfTrue="1" operator="lessThan">
      <formula>0</formula>
    </cfRule>
    <cfRule type="cellIs" dxfId="594" priority="26" operator="equal">
      <formula>MIN($E$31:$E$40)</formula>
    </cfRule>
  </conditionalFormatting>
  <conditionalFormatting sqref="F19:F28">
    <cfRule type="cellIs" dxfId="593" priority="23" stopIfTrue="1" operator="lessThan">
      <formula>0</formula>
    </cfRule>
    <cfRule type="cellIs" dxfId="592" priority="24" operator="equal">
      <formula>MIN($F$19:$F$28)</formula>
    </cfRule>
  </conditionalFormatting>
  <conditionalFormatting sqref="E19:E28">
    <cfRule type="cellIs" dxfId="591" priority="21" stopIfTrue="1" operator="lessThan">
      <formula>0</formula>
    </cfRule>
    <cfRule type="cellIs" dxfId="590" priority="22" operator="equal">
      <formula>MIN($E$19:$E$28)</formula>
    </cfRule>
  </conditionalFormatting>
  <conditionalFormatting sqref="F43:F52">
    <cfRule type="cellIs" dxfId="589" priority="19" stopIfTrue="1" operator="lessThan">
      <formula>0</formula>
    </cfRule>
    <cfRule type="cellIs" dxfId="588" priority="20" operator="equal">
      <formula>MIN($F$43:$F$52)</formula>
    </cfRule>
  </conditionalFormatting>
  <conditionalFormatting sqref="E43:E52">
    <cfRule type="cellIs" dxfId="587" priority="17" stopIfTrue="1" operator="lessThan">
      <formula>0</formula>
    </cfRule>
    <cfRule type="cellIs" dxfId="586" priority="18" operator="equal">
      <formula>MIN($E$43:$E$52)</formula>
    </cfRule>
  </conditionalFormatting>
  <conditionalFormatting sqref="G19:G28">
    <cfRule type="cellIs" dxfId="585" priority="11" stopIfTrue="1" operator="lessThanOrEqual">
      <formula>0</formula>
    </cfRule>
    <cfRule type="cellIs" dxfId="584" priority="12" operator="equal">
      <formula>MIN($G$19:$G$28)</formula>
    </cfRule>
  </conditionalFormatting>
  <conditionalFormatting sqref="G31:G40">
    <cfRule type="cellIs" dxfId="583" priority="9" stopIfTrue="1" operator="lessThanOrEqual">
      <formula>0</formula>
    </cfRule>
    <cfRule type="cellIs" dxfId="582" priority="10" operator="equal">
      <formula>MIN($G$19:$G$28)</formula>
    </cfRule>
  </conditionalFormatting>
  <conditionalFormatting sqref="G43:G52">
    <cfRule type="cellIs" dxfId="581" priority="7" stopIfTrue="1" operator="lessThanOrEqual">
      <formula>0</formula>
    </cfRule>
    <cfRule type="cellIs" dxfId="580" priority="8" operator="equal">
      <formula>MIN($G$19:$G$28)</formula>
    </cfRule>
  </conditionalFormatting>
  <conditionalFormatting sqref="S7:T16">
    <cfRule type="cellIs" dxfId="579" priority="3" operator="lessThanOrEqual">
      <formula>0</formula>
    </cfRule>
    <cfRule type="cellIs" dxfId="578" priority="4" operator="greaterThan">
      <formula>0</formula>
    </cfRule>
  </conditionalFormatting>
  <conditionalFormatting sqref="U7:U16">
    <cfRule type="cellIs" dxfId="577" priority="1" operator="lessThanOrEqual">
      <formula>0</formula>
    </cfRule>
    <cfRule type="cellIs" dxfId="57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1.0000000000000011</v>
      </c>
    </row>
    <row r="2" spans="1:23" x14ac:dyDescent="0.2">
      <c r="A2" t="s">
        <v>4</v>
      </c>
      <c r="B2" s="34" t="s">
        <v>12</v>
      </c>
      <c r="C2" s="40">
        <f>'B Analysis'!B32</f>
        <v>0.81920348441246893</v>
      </c>
      <c r="D2" s="34" t="s">
        <v>13</v>
      </c>
      <c r="E2" s="40">
        <f>'B Analysis'!M32</f>
        <v>0.18079651558753221</v>
      </c>
      <c r="F2" s="34" t="s">
        <v>17</v>
      </c>
      <c r="G2" s="40">
        <f>'B Analysis'!V32</f>
        <v>1.4511456015530162</v>
      </c>
      <c r="H2" t="s">
        <v>20</v>
      </c>
      <c r="I2" s="48">
        <f>'B Analysis'!W32</f>
        <v>-9</v>
      </c>
      <c r="J2" t="s">
        <v>6</v>
      </c>
      <c r="K2" s="48">
        <f>C2*G2-E2*I2</f>
        <v>2.8159521734698489</v>
      </c>
      <c r="L2" t="s">
        <v>5</v>
      </c>
      <c r="M2" s="48">
        <v>2</v>
      </c>
      <c r="N2" t="s">
        <v>47</v>
      </c>
      <c r="O2" s="48">
        <v>9</v>
      </c>
    </row>
    <row r="4" spans="1:23" x14ac:dyDescent="0.2">
      <c r="A4" t="s">
        <v>10</v>
      </c>
      <c r="B4">
        <f>$C$2</f>
        <v>0.81920348441246893</v>
      </c>
      <c r="C4" t="s">
        <v>11</v>
      </c>
      <c r="D4">
        <f>$E$2</f>
        <v>0.18079651558753221</v>
      </c>
      <c r="E4" t="s">
        <v>5</v>
      </c>
      <c r="F4">
        <f>$G$2</f>
        <v>1.4511456015530162</v>
      </c>
      <c r="G4" t="s">
        <v>72</v>
      </c>
      <c r="H4">
        <f>$I$2</f>
        <v>-9</v>
      </c>
      <c r="I4" t="s">
        <v>6</v>
      </c>
      <c r="J4">
        <f>$K$2</f>
        <v>2.8159521734698489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0.81920348441246893</v>
      </c>
      <c r="C7" s="18">
        <v>1</v>
      </c>
      <c r="D7" s="37">
        <f>C7*D4</f>
        <v>0.18079651558753221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1.0000000000000011</v>
      </c>
      <c r="R7" s="26">
        <f>B7-D7</f>
        <v>0.63840696882493675</v>
      </c>
      <c r="S7" s="26">
        <f>SUM(C7)*$B$4*$F$4</f>
        <v>1.1887835331820591</v>
      </c>
      <c r="T7" s="9">
        <f>SUM(C7)*$D$4*$H$4</f>
        <v>-1.6271686402877898</v>
      </c>
      <c r="U7" s="91">
        <f>S7+T7</f>
        <v>-0.43838510710573075</v>
      </c>
      <c r="V7" s="68">
        <f>(U7-W7*D7)/B7</f>
        <v>-0.31443786119017864</v>
      </c>
      <c r="W7" s="18">
        <f>-COUNT(D7:M7)</f>
        <v>-1</v>
      </c>
    </row>
    <row r="8" spans="1:23" x14ac:dyDescent="0.2">
      <c r="A8" s="20">
        <v>2</v>
      </c>
      <c r="B8" s="19">
        <f>C8*B4</f>
        <v>0.96162961546809078</v>
      </c>
      <c r="C8" s="19">
        <f>1/(1-B4*D4)</f>
        <v>1.1738592837624093</v>
      </c>
      <c r="D8" s="32">
        <f>C8*D4</f>
        <v>0.21222966829431983</v>
      </c>
      <c r="E8" s="1">
        <f>D8*D4</f>
        <v>3.8370384531910787E-2</v>
      </c>
      <c r="F8" s="1"/>
      <c r="G8" s="1"/>
      <c r="H8" s="1"/>
      <c r="I8" s="1"/>
      <c r="J8" s="1"/>
      <c r="K8" s="1"/>
      <c r="L8" s="1"/>
      <c r="M8" s="3"/>
      <c r="N8">
        <f>B8+E8</f>
        <v>1.0000000000000016</v>
      </c>
      <c r="R8" s="16">
        <f>B8-E8</f>
        <v>0.92325923093618001</v>
      </c>
      <c r="S8" s="16">
        <f>SUM(C8:D8)*$B$4*$F$4</f>
        <v>1.6477597217306164</v>
      </c>
      <c r="T8" s="3">
        <f>SUM(C8:D8)*$D$4*$H$4</f>
        <v>-2.2554004754360752</v>
      </c>
      <c r="U8" s="92">
        <f>S8+T8+U7</f>
        <v>-1.0460258608111896</v>
      </c>
      <c r="V8" s="68">
        <f>(U8-W8*E8)/B8</f>
        <v>-1.0079609406325853</v>
      </c>
      <c r="W8" s="19">
        <f>-COUNT(D8:M8)</f>
        <v>-2</v>
      </c>
    </row>
    <row r="9" spans="1:23" x14ac:dyDescent="0.2">
      <c r="A9" s="20">
        <v>3</v>
      </c>
      <c r="B9" s="19">
        <f>C9*B4</f>
        <v>0.99160284478325278</v>
      </c>
      <c r="C9" s="19">
        <f>1/(1-D4*B4/(1-D4*B4))</f>
        <v>1.2104475428280537</v>
      </c>
      <c r="D9" s="32">
        <f>C9*D4*C8</f>
        <v>0.25689288050207232</v>
      </c>
      <c r="E9" s="1">
        <f>D9*(D4)</f>
        <v>4.6445337674018969E-2</v>
      </c>
      <c r="F9" s="1">
        <f>E9*D4</f>
        <v>8.3971552167489676E-3</v>
      </c>
      <c r="G9" s="1"/>
      <c r="H9" s="1"/>
      <c r="I9" s="1"/>
      <c r="J9" s="1"/>
      <c r="K9" s="1"/>
      <c r="L9" s="1"/>
      <c r="M9" s="3"/>
      <c r="N9">
        <f>B9+F9</f>
        <v>1.0000000000000018</v>
      </c>
      <c r="R9" s="16">
        <f>B9-F9</f>
        <v>0.98320568956650378</v>
      </c>
      <c r="S9" s="16">
        <f>SUM(C9:E9)*$B$4*$F$4</f>
        <v>1.7995635854471996</v>
      </c>
      <c r="T9" s="3">
        <f>SUM(C9:E9)*$D$4*$H$4</f>
        <v>-2.4631847184201319</v>
      </c>
      <c r="U9" s="92">
        <f t="shared" ref="U9:U15" si="0">S9+T9+U8</f>
        <v>-1.7096469937841219</v>
      </c>
      <c r="V9" s="68">
        <f>(U9-W9*F9)/B9</f>
        <v>-1.6987199431664275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0.9981501933279987</v>
      </c>
      <c r="C10" s="19">
        <f>1/(1-D4*B4/(1-D4*B4/(1-D4*B4)))</f>
        <v>1.2184398776622269</v>
      </c>
      <c r="D10" s="32">
        <f>C10*D4*C9</f>
        <v>0.26664910711273587</v>
      </c>
      <c r="E10" s="1">
        <f>D10*D4*C8</f>
        <v>5.659085155351249E-2</v>
      </c>
      <c r="F10" s="1">
        <f>E10*D4</f>
        <v>1.0231428775006343E-2</v>
      </c>
      <c r="G10" s="1">
        <f>F10*D4</f>
        <v>1.8498066720031598E-3</v>
      </c>
      <c r="H10" s="1"/>
      <c r="I10" s="1"/>
      <c r="J10" s="1"/>
      <c r="K10" s="1"/>
      <c r="L10" s="1"/>
      <c r="M10" s="3"/>
      <c r="N10">
        <f>B10+G10</f>
        <v>1.0000000000000018</v>
      </c>
      <c r="R10" s="16">
        <f>B10-G10</f>
        <v>0.99630038665599552</v>
      </c>
      <c r="S10" s="16">
        <f>SUM(C10:F10)*$B$4*$F$4</f>
        <v>1.8448865569147561</v>
      </c>
      <c r="T10" s="3">
        <f>SUM(C10:F10)*$D$4*$H$4</f>
        <v>-2.525221343085736</v>
      </c>
      <c r="U10" s="92">
        <f t="shared" si="0"/>
        <v>-2.389981779955102</v>
      </c>
      <c r="V10" s="68">
        <f>(U10-W10*G10)/B10</f>
        <v>-2.3869980381641391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0.99959191809016279</v>
      </c>
      <c r="C11" s="19">
        <f>1/(1-D4*B4/(1-D4*B4/(1-D4*B4/(1-D4*B4))))</f>
        <v>1.2201997880991291</v>
      </c>
      <c r="D11" s="32">
        <f>C11*D4*C10</f>
        <v>0.26879742614505109</v>
      </c>
      <c r="E11" s="1">
        <f>D11*D4*C9</f>
        <v>5.8824891559933742E-2</v>
      </c>
      <c r="F11" s="1">
        <f>E11*D4*C8</f>
        <v>1.2484387223214072E-2</v>
      </c>
      <c r="G11" s="1">
        <f>F11*D4</f>
        <v>2.2571337092026108E-3</v>
      </c>
      <c r="H11" s="1">
        <f>G11*D4</f>
        <v>4.0808190983899421E-4</v>
      </c>
      <c r="I11" s="1"/>
      <c r="J11" s="1"/>
      <c r="K11" s="1"/>
      <c r="L11" s="1"/>
      <c r="M11" s="3"/>
      <c r="N11">
        <f>B11+H11</f>
        <v>1.0000000000000018</v>
      </c>
      <c r="R11" s="16">
        <f>B11-H11</f>
        <v>0.9991838361803238</v>
      </c>
      <c r="S11" s="16">
        <f>SUM(C11:G11)*$B$4*$F$4</f>
        <v>1.8575499090136249</v>
      </c>
      <c r="T11" s="3">
        <f>SUM(C11:G11)*$D$4*$H$4</f>
        <v>-2.5425545318800378</v>
      </c>
      <c r="U11" s="92">
        <f t="shared" si="0"/>
        <v>-3.0749864028215148</v>
      </c>
      <c r="V11" s="68">
        <f>(U11-W11*H11)/B11</f>
        <v>-3.0742005188912915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0.99990994527665333</v>
      </c>
      <c r="C12" s="19">
        <f>1/(1-D4*B4/(1-D4*B4/(1-D4*B4/(1-D4*B4/(1-D4*B4)))))</f>
        <v>1.2205880032282659</v>
      </c>
      <c r="D12" s="32">
        <f>C12*D4*C11</f>
        <v>0.26927131955068673</v>
      </c>
      <c r="E12" s="1">
        <f>D12*D4*C10</f>
        <v>5.9317693984082265E-2</v>
      </c>
      <c r="F12" s="1">
        <f>E12*D4*C9</f>
        <v>1.2981362828660466E-2</v>
      </c>
      <c r="G12" s="1">
        <f>F12*D4*C8</f>
        <v>2.7550303271348239E-3</v>
      </c>
      <c r="H12" s="1">
        <f>G12*D4</f>
        <v>4.9809988348395516E-4</v>
      </c>
      <c r="I12" s="1">
        <f>H12*D4</f>
        <v>9.005472334845488E-5</v>
      </c>
      <c r="J12" s="1"/>
      <c r="K12" s="1"/>
      <c r="L12" s="1"/>
      <c r="M12" s="3"/>
      <c r="N12">
        <f>B12+I12</f>
        <v>1.0000000000000018</v>
      </c>
      <c r="R12" s="16">
        <f>B12-I12</f>
        <v>0.99981989055330489</v>
      </c>
      <c r="S12" s="16">
        <f>SUM(C12:H12)*$B$4*$F$4</f>
        <v>1.8609354255066566</v>
      </c>
      <c r="T12" s="3">
        <f>SUM(C12:H12)*$D$4*$H$4</f>
        <v>-2.5471885178958877</v>
      </c>
      <c r="U12" s="92">
        <f t="shared" si="0"/>
        <v>-3.761239495210746</v>
      </c>
      <c r="V12" s="68">
        <f>(U12-W12*I12)/B12</f>
        <v>-3.7610378660951826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0.99998012550371951</v>
      </c>
      <c r="C13" s="19">
        <f>1/(1-D4*B4/(1-D4*B4/(1-D4*B4/(1-D4*B4/(1-D4*B4/(1-D4*B4))))))</f>
        <v>1.220673672086372</v>
      </c>
      <c r="D13" s="32">
        <f>C13*D4*C12</f>
        <v>0.26937589534868583</v>
      </c>
      <c r="E13" s="1">
        <f>D13*D4*C11</f>
        <v>5.9426442504632172E-2</v>
      </c>
      <c r="F13" s="1">
        <f>E13*D4*C10</f>
        <v>1.309103226045167E-2</v>
      </c>
      <c r="G13" s="1">
        <f>F13*D4*C9</f>
        <v>2.8649030021333107E-3</v>
      </c>
      <c r="H13" s="1">
        <f>G13*D4*C8</f>
        <v>6.0801741383815361E-4</v>
      </c>
      <c r="I13" s="1">
        <f>H13*D4</f>
        <v>1.0992742983848076E-4</v>
      </c>
      <c r="J13" s="1">
        <f>I13*D4</f>
        <v>1.987449628229024E-5</v>
      </c>
      <c r="K13" s="1"/>
      <c r="L13" s="1"/>
      <c r="M13" s="3"/>
      <c r="N13">
        <f>B13+J13</f>
        <v>1.0000000000000018</v>
      </c>
      <c r="R13" s="16">
        <f>B13-J13</f>
        <v>0.99996025100743724</v>
      </c>
      <c r="S13" s="16">
        <f>SUM(C13:I13)*$B$4*$F$4</f>
        <v>1.8618131997815195</v>
      </c>
      <c r="T13" s="3">
        <f>SUM(C13:I13)*$D$4*$H$4</f>
        <v>-2.5483899870729423</v>
      </c>
      <c r="U13" s="92">
        <f t="shared" si="0"/>
        <v>-4.4478162825021688</v>
      </c>
      <c r="V13" s="68">
        <f>(U13-W13*J13)/B13</f>
        <v>-4.4477655581282347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0.99999561375899515</v>
      </c>
      <c r="C14" s="19">
        <f>1/(1-D4*B4/(1-D4*B4/(1-D4*B4/(1-D4*B4/(1-D4*B4/(1-D4*B4/(1-D4*B4)))))))</f>
        <v>1.2206925785675704</v>
      </c>
      <c r="D14" s="32">
        <f>C14*D4*C13</f>
        <v>0.26939897445120203</v>
      </c>
      <c r="E14" s="1">
        <f>D14*D4*C12</f>
        <v>5.9450442496047737E-2</v>
      </c>
      <c r="F14" s="1">
        <f>E14*D4*C11</f>
        <v>1.3115235490143708E-2</v>
      </c>
      <c r="G14" s="1">
        <f>F14*D4*C10</f>
        <v>2.8891510860928433E-3</v>
      </c>
      <c r="H14" s="1">
        <f>G14*D4*C9</f>
        <v>6.3227539704180076E-4</v>
      </c>
      <c r="I14" s="1">
        <f>H14*D4*C8</f>
        <v>1.3418759778484075E-4</v>
      </c>
      <c r="J14" s="1">
        <f>I14*D4</f>
        <v>2.4260650114560464E-5</v>
      </c>
      <c r="K14" s="1">
        <f>J14*D4</f>
        <v>4.3862410066007957E-6</v>
      </c>
      <c r="L14" s="1"/>
      <c r="M14" s="3"/>
      <c r="N14">
        <f>B14+K14</f>
        <v>1.0000000000000018</v>
      </c>
      <c r="R14" s="16">
        <f>B14-K14</f>
        <v>0.99999122751798852</v>
      </c>
      <c r="S14" s="16">
        <f>SUM(C14:J14)*$B$4*$F$4</f>
        <v>1.8620357587110006</v>
      </c>
      <c r="T14" s="3">
        <f>SUM(C14:J14)*$D$4*$H$4</f>
        <v>-2.5486946185727568</v>
      </c>
      <c r="U14" s="92">
        <f t="shared" si="0"/>
        <v>-5.1344751423639252</v>
      </c>
      <c r="V14" s="68">
        <f>(U14-W14*K14)/B14</f>
        <v>-5.1344625734261493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0.99999903196661566</v>
      </c>
      <c r="C15" s="19">
        <f>1/(1-D4*B4/(1-D4*B4/(1-D4*B4/(1-D4*B4/(1-D4*B4/(1-D4*B4/(1-D4*B4/(1-D4*B4))))))))</f>
        <v>1.2206967511665467</v>
      </c>
      <c r="D15" s="32">
        <f>C15*D4*C14</f>
        <v>0.26940406793414717</v>
      </c>
      <c r="E15" s="1">
        <f>D15*D4*C13</f>
        <v>5.9455739216181171E-2</v>
      </c>
      <c r="F15" s="1">
        <f>E15*D4*C12</f>
        <v>1.3120577064304476E-2</v>
      </c>
      <c r="G15" s="1">
        <f>F15*D4*C11</f>
        <v>2.8945025594447251E-3</v>
      </c>
      <c r="H15" s="1">
        <f>G15*D4*C10</f>
        <v>6.3762905512469823E-4</v>
      </c>
      <c r="I15" s="1">
        <f>H15*D4*C9</f>
        <v>1.3954173803335716E-4</v>
      </c>
      <c r="J15" s="1">
        <f>I15*D4*C8</f>
        <v>2.9614896776032263E-5</v>
      </c>
      <c r="K15" s="1">
        <f>J15*D4</f>
        <v>5.3542701465910745E-6</v>
      </c>
      <c r="L15" s="1">
        <f>K15*D4</f>
        <v>9.6803338601801159E-7</v>
      </c>
      <c r="M15" s="3"/>
      <c r="N15">
        <f>B15+L15</f>
        <v>1.0000000000000018</v>
      </c>
      <c r="R15" s="16">
        <f>B15-L15</f>
        <v>0.99999806393322965</v>
      </c>
      <c r="S15" s="16">
        <f>SUM(C15:K15)*$B$4*$F$4</f>
        <v>1.862091241811862</v>
      </c>
      <c r="T15" s="3">
        <f>SUM(C15:K15)*$D$4*$H$4</f>
        <v>-2.5487705620555414</v>
      </c>
      <c r="U15" s="92">
        <f t="shared" si="0"/>
        <v>-5.8211544626076046</v>
      </c>
      <c r="V15" s="68">
        <f>(U15-W15*L15)/B15</f>
        <v>-5.8211513853760071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0.9999997863570802</v>
      </c>
      <c r="C16" s="33">
        <f>1/(1-D4*B4/(1-D4*B4/(1-D4*B4/(1-D4*B4/(1-D4*B4/(1-D4*B4/(1-D4*B4/(1-D4*B4/(1-D4*B4)))))))))</f>
        <v>1.2206976720494274</v>
      </c>
      <c r="D16" s="38">
        <f>C16*D4*C15</f>
        <v>0.26940519205397578</v>
      </c>
      <c r="E16" s="28">
        <f>D16*D4*C14</f>
        <v>5.9456908189984121E-2</v>
      </c>
      <c r="F16" s="28">
        <f>E16*D4*C13</f>
        <v>1.3121755937286839E-2</v>
      </c>
      <c r="G16" s="28">
        <f>F16*D4*C12</f>
        <v>2.8956836171555199E-3</v>
      </c>
      <c r="H16" s="28">
        <f>G16*D4*C11</f>
        <v>6.3881059500054229E-4</v>
      </c>
      <c r="I16" s="28">
        <f>H16*D4*C10</f>
        <v>1.4072338432203087E-4</v>
      </c>
      <c r="J16" s="28">
        <f>I16*D4*C9</f>
        <v>3.0796566549797508E-5</v>
      </c>
      <c r="K16" s="28">
        <f>J16*D4*C8</f>
        <v>6.5359451034674709E-6</v>
      </c>
      <c r="L16" s="28">
        <f>K16*D4</f>
        <v>1.1816761007783114E-6</v>
      </c>
      <c r="M16" s="4">
        <f>L16*D4</f>
        <v>2.1364292157378026E-7</v>
      </c>
      <c r="N16">
        <f>B16+M16</f>
        <v>1.0000000000000018</v>
      </c>
      <c r="R16" s="17">
        <f>B16-M16</f>
        <v>0.99999957271415862</v>
      </c>
      <c r="S16" s="17">
        <f>SUM(C16:L16)*$B$4*$F$4</f>
        <v>1.8621048915601504</v>
      </c>
      <c r="T16" s="4">
        <f>SUM(C16:L16)*$D$4*$H$4</f>
        <v>-2.5487892453916938</v>
      </c>
      <c r="U16" s="93">
        <f>S16+T16+U15</f>
        <v>-6.5078388164391479</v>
      </c>
      <c r="V16" s="69">
        <f>(U16-W16*M16)/B16</f>
        <v>-6.5078380703634586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9</v>
      </c>
      <c r="D19" s="9">
        <f>SUM($C$19:C19)</f>
        <v>9</v>
      </c>
      <c r="E19" s="26">
        <f t="shared" ref="E19:E28" si="2">B19/R7</f>
        <v>1.5663989411654102</v>
      </c>
      <c r="F19" s="9">
        <f t="shared" ref="F19:F28" si="3">D19/R7</f>
        <v>14.097590470488692</v>
      </c>
      <c r="G19" s="2">
        <f>F19*2</f>
        <v>28.195180940977384</v>
      </c>
    </row>
    <row r="20" spans="1:7" x14ac:dyDescent="0.2">
      <c r="A20" s="19">
        <v>2</v>
      </c>
      <c r="B20" s="16">
        <f>C19</f>
        <v>9</v>
      </c>
      <c r="C20" s="1">
        <f>B20*$O$2</f>
        <v>81</v>
      </c>
      <c r="D20" s="3">
        <f>SUM($C$19:C20)</f>
        <v>90</v>
      </c>
      <c r="E20" s="16">
        <f t="shared" si="2"/>
        <v>9.7480747534731353</v>
      </c>
      <c r="F20" s="3">
        <f t="shared" si="3"/>
        <v>97.480747534731364</v>
      </c>
      <c r="G20" s="3">
        <f t="shared" ref="G20:G28" si="4">F20*2</f>
        <v>194.96149506946273</v>
      </c>
    </row>
    <row r="21" spans="1:7" x14ac:dyDescent="0.2">
      <c r="A21" s="19">
        <v>3</v>
      </c>
      <c r="B21" s="16">
        <f t="shared" ref="B21:B28" si="5">C20</f>
        <v>81</v>
      </c>
      <c r="C21" s="1">
        <f>B21*$O$2</f>
        <v>729</v>
      </c>
      <c r="D21" s="3">
        <f>SUM($C$19:C21)</f>
        <v>819</v>
      </c>
      <c r="E21" s="16">
        <f t="shared" si="2"/>
        <v>82.383575338862173</v>
      </c>
      <c r="F21" s="3">
        <f t="shared" si="3"/>
        <v>832.9894839818287</v>
      </c>
      <c r="G21" s="3">
        <f t="shared" si="4"/>
        <v>1665.9789679636574</v>
      </c>
    </row>
    <row r="22" spans="1:7" x14ac:dyDescent="0.2">
      <c r="A22" s="19">
        <v>4</v>
      </c>
      <c r="B22" s="16">
        <f t="shared" si="5"/>
        <v>729</v>
      </c>
      <c r="C22" s="1">
        <f>B22*$O$2</f>
        <v>6561</v>
      </c>
      <c r="D22" s="3">
        <f>SUM($C$19:C22)</f>
        <v>7380</v>
      </c>
      <c r="E22" s="16">
        <f t="shared" si="2"/>
        <v>731.70703310357192</v>
      </c>
      <c r="F22" s="3">
        <f t="shared" si="3"/>
        <v>7407.4045326534442</v>
      </c>
      <c r="G22" s="3">
        <f t="shared" si="4"/>
        <v>14814.809065306888</v>
      </c>
    </row>
    <row r="23" spans="1:7" x14ac:dyDescent="0.2">
      <c r="A23" s="19">
        <v>5</v>
      </c>
      <c r="B23" s="16">
        <f t="shared" si="5"/>
        <v>6561</v>
      </c>
      <c r="C23" s="1">
        <f>B23*$O$2</f>
        <v>59049</v>
      </c>
      <c r="D23" s="3">
        <f>SUM($C$19:C23)</f>
        <v>66429</v>
      </c>
      <c r="E23" s="16">
        <f t="shared" si="2"/>
        <v>6566.3592248263003</v>
      </c>
      <c r="F23" s="3">
        <f t="shared" si="3"/>
        <v>66483.261232431993</v>
      </c>
      <c r="G23" s="3">
        <f t="shared" si="4"/>
        <v>132966.52246486399</v>
      </c>
    </row>
    <row r="24" spans="1:7" x14ac:dyDescent="0.2">
      <c r="A24" s="19">
        <v>6</v>
      </c>
      <c r="B24" s="16">
        <f t="shared" si="5"/>
        <v>59049</v>
      </c>
      <c r="C24" s="1">
        <f>B24*$O$2</f>
        <v>531441</v>
      </c>
      <c r="D24" s="3">
        <f>SUM($C$19:C24)</f>
        <v>597870</v>
      </c>
      <c r="E24" s="16">
        <f t="shared" si="2"/>
        <v>59059.637198577853</v>
      </c>
      <c r="F24" s="3">
        <f t="shared" si="3"/>
        <v>597977.70143294113</v>
      </c>
      <c r="G24" s="3">
        <f t="shared" si="4"/>
        <v>1195955.4028658823</v>
      </c>
    </row>
    <row r="25" spans="1:7" x14ac:dyDescent="0.2">
      <c r="A25" s="19">
        <v>7</v>
      </c>
      <c r="B25" s="16">
        <f t="shared" si="5"/>
        <v>531441</v>
      </c>
      <c r="C25" s="1">
        <f>B25*$O$2</f>
        <v>4782969</v>
      </c>
      <c r="D25" s="3">
        <f>SUM($C$19:C25)</f>
        <v>5380839</v>
      </c>
      <c r="E25" s="16">
        <f t="shared" si="2"/>
        <v>531462.12508405733</v>
      </c>
      <c r="F25" s="3">
        <f t="shared" si="3"/>
        <v>5381052.8914313614</v>
      </c>
      <c r="G25" s="3">
        <f t="shared" si="4"/>
        <v>10762105.782862723</v>
      </c>
    </row>
    <row r="26" spans="1:7" x14ac:dyDescent="0.2">
      <c r="A26" s="19">
        <v>8</v>
      </c>
      <c r="B26" s="16">
        <f t="shared" si="5"/>
        <v>4782969</v>
      </c>
      <c r="C26" s="1">
        <f>B26*$O$2</f>
        <v>43046721</v>
      </c>
      <c r="D26" s="3">
        <f>SUM($C$19:C26)</f>
        <v>48427560</v>
      </c>
      <c r="E26" s="16">
        <f t="shared" si="2"/>
        <v>4783010.958877597</v>
      </c>
      <c r="F26" s="3">
        <f t="shared" si="3"/>
        <v>48427984.833625808</v>
      </c>
      <c r="G26" s="3">
        <f t="shared" si="4"/>
        <v>96855969.667251617</v>
      </c>
    </row>
    <row r="27" spans="1:7" x14ac:dyDescent="0.2">
      <c r="A27" s="19">
        <v>9</v>
      </c>
      <c r="B27" s="16">
        <f t="shared" si="5"/>
        <v>43046721</v>
      </c>
      <c r="C27" s="1">
        <f>B27*$O$2</f>
        <v>387420489</v>
      </c>
      <c r="D27" s="3">
        <f>SUM($C$19:C27)</f>
        <v>435848049</v>
      </c>
      <c r="E27" s="16">
        <f t="shared" si="2"/>
        <v>43046804.341487452</v>
      </c>
      <c r="F27" s="3">
        <f t="shared" si="3"/>
        <v>435848892.83255833</v>
      </c>
      <c r="G27" s="3">
        <f t="shared" si="4"/>
        <v>871697785.66511667</v>
      </c>
    </row>
    <row r="28" spans="1:7" ht="17" thickBot="1" x14ac:dyDescent="0.25">
      <c r="A28" s="33">
        <v>10</v>
      </c>
      <c r="B28" s="17">
        <f t="shared" si="5"/>
        <v>387420489</v>
      </c>
      <c r="C28" s="28">
        <f>B28*$O$2</f>
        <v>3486784401</v>
      </c>
      <c r="D28" s="4">
        <f>SUM($C$19:C28)</f>
        <v>3922632450</v>
      </c>
      <c r="E28" s="17">
        <f t="shared" si="2"/>
        <v>387420654.53936034</v>
      </c>
      <c r="F28" s="4">
        <f t="shared" si="3"/>
        <v>3922634126.0860229</v>
      </c>
      <c r="G28" s="4">
        <f t="shared" si="4"/>
        <v>7845268252.1720457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9</v>
      </c>
      <c r="D31" s="9">
        <f>SUM($C$31:C31)</f>
        <v>9</v>
      </c>
      <c r="E31" s="3">
        <f t="shared" ref="E31:E40" si="6">B31/R7</f>
        <v>1.5663989411654102</v>
      </c>
      <c r="F31" s="3">
        <f t="shared" ref="F31:F40" si="7">D31/R7</f>
        <v>14.097590470488692</v>
      </c>
      <c r="G31" s="2">
        <f>F31*2</f>
        <v>28.195180940977384</v>
      </c>
    </row>
    <row r="32" spans="1:7" x14ac:dyDescent="0.2">
      <c r="A32" s="19">
        <v>2</v>
      </c>
      <c r="B32" s="16">
        <f>B31*($O$2+1)</f>
        <v>10</v>
      </c>
      <c r="C32" s="1">
        <f>B32*$O$2</f>
        <v>90</v>
      </c>
      <c r="D32" s="3">
        <f>SUM($C$31:C32)</f>
        <v>99</v>
      </c>
      <c r="E32" s="3">
        <f t="shared" si="6"/>
        <v>10.831194170525707</v>
      </c>
      <c r="F32" s="3">
        <f t="shared" si="7"/>
        <v>107.2288222882045</v>
      </c>
      <c r="G32" s="3">
        <f t="shared" ref="G32:G40" si="8">F32*2</f>
        <v>214.457644576409</v>
      </c>
    </row>
    <row r="33" spans="1:7" x14ac:dyDescent="0.2">
      <c r="A33" s="19">
        <v>3</v>
      </c>
      <c r="B33" s="16">
        <f>B32*($O$2+1)</f>
        <v>100</v>
      </c>
      <c r="C33" s="1">
        <f>B33*$O$2</f>
        <v>900</v>
      </c>
      <c r="D33" s="3">
        <f>SUM($C$31:C33)</f>
        <v>999</v>
      </c>
      <c r="E33" s="3">
        <f t="shared" si="6"/>
        <v>101.70811770229898</v>
      </c>
      <c r="F33" s="3">
        <f t="shared" si="7"/>
        <v>1016.0640958459668</v>
      </c>
      <c r="G33" s="3">
        <f t="shared" si="8"/>
        <v>2032.1281916919336</v>
      </c>
    </row>
    <row r="34" spans="1:7" x14ac:dyDescent="0.2">
      <c r="A34" s="19">
        <v>4</v>
      </c>
      <c r="B34" s="16">
        <f>B33*($O$2+1)</f>
        <v>1000</v>
      </c>
      <c r="C34" s="1">
        <f>B34*$O$2</f>
        <v>9000</v>
      </c>
      <c r="D34" s="3">
        <f>SUM($C$31:C34)</f>
        <v>9999</v>
      </c>
      <c r="E34" s="3">
        <f t="shared" si="6"/>
        <v>1003.7133513080547</v>
      </c>
      <c r="F34" s="3">
        <f t="shared" si="7"/>
        <v>10036.129799729239</v>
      </c>
      <c r="G34" s="3">
        <f t="shared" si="8"/>
        <v>20072.259599458477</v>
      </c>
    </row>
    <row r="35" spans="1:7" x14ac:dyDescent="0.2">
      <c r="A35" s="19">
        <v>5</v>
      </c>
      <c r="B35" s="16">
        <f>B34*($O$2+1)</f>
        <v>10000</v>
      </c>
      <c r="C35" s="1">
        <f>B35*$O$2</f>
        <v>90000</v>
      </c>
      <c r="D35" s="3">
        <f>SUM($C$31:C35)</f>
        <v>99999</v>
      </c>
      <c r="E35" s="3">
        <f t="shared" si="6"/>
        <v>10008.168304871666</v>
      </c>
      <c r="F35" s="3">
        <f t="shared" si="7"/>
        <v>100080.68223188618</v>
      </c>
      <c r="G35" s="3">
        <f t="shared" si="8"/>
        <v>200161.36446377236</v>
      </c>
    </row>
    <row r="36" spans="1:7" x14ac:dyDescent="0.2">
      <c r="A36" s="19">
        <v>6</v>
      </c>
      <c r="B36" s="16">
        <f>B35*($O$2+1)</f>
        <v>100000</v>
      </c>
      <c r="C36" s="1">
        <f>B36*$O$2</f>
        <v>900000</v>
      </c>
      <c r="D36" s="3">
        <f>SUM($C$31:C36)</f>
        <v>999999</v>
      </c>
      <c r="E36" s="3">
        <f t="shared" si="6"/>
        <v>100018.01418919516</v>
      </c>
      <c r="F36" s="3">
        <f t="shared" si="7"/>
        <v>1000179.1417118097</v>
      </c>
      <c r="G36" s="3">
        <f t="shared" si="8"/>
        <v>2000358.2834236193</v>
      </c>
    </row>
    <row r="37" spans="1:7" x14ac:dyDescent="0.2">
      <c r="A37" s="19">
        <v>7</v>
      </c>
      <c r="B37" s="16">
        <f>B36*($O$2+1)</f>
        <v>1000000</v>
      </c>
      <c r="C37" s="1">
        <f>B37*$O$2</f>
        <v>9000000</v>
      </c>
      <c r="D37" s="3">
        <f>SUM($C$31:C37)</f>
        <v>9999999</v>
      </c>
      <c r="E37" s="3">
        <f t="shared" si="6"/>
        <v>1000039.750572608</v>
      </c>
      <c r="F37" s="3">
        <f t="shared" si="7"/>
        <v>10000396.50568633</v>
      </c>
      <c r="G37" s="3">
        <f t="shared" si="8"/>
        <v>20000793.011372659</v>
      </c>
    </row>
    <row r="38" spans="1:7" x14ac:dyDescent="0.2">
      <c r="A38" s="19">
        <v>8</v>
      </c>
      <c r="B38" s="16">
        <f>B37*($O$2+1)</f>
        <v>10000000</v>
      </c>
      <c r="C38" s="1">
        <f>B38*$O$2</f>
        <v>90000000</v>
      </c>
      <c r="D38" s="3">
        <f>SUM($C$31:C38)</f>
        <v>99999999</v>
      </c>
      <c r="E38" s="3">
        <f t="shared" si="6"/>
        <v>10000087.725589685</v>
      </c>
      <c r="F38" s="3">
        <f t="shared" si="7"/>
        <v>100000876.25588809</v>
      </c>
      <c r="G38" s="3">
        <f t="shared" si="8"/>
        <v>200001752.51177618</v>
      </c>
    </row>
    <row r="39" spans="1:7" x14ac:dyDescent="0.2">
      <c r="A39" s="19">
        <v>9</v>
      </c>
      <c r="B39" s="16">
        <f>B38*($O$2+1)</f>
        <v>100000000</v>
      </c>
      <c r="C39" s="1">
        <f>B39*$O$2</f>
        <v>900000000</v>
      </c>
      <c r="D39" s="3">
        <f>SUM($C$31:C39)</f>
        <v>999999999</v>
      </c>
      <c r="E39" s="3">
        <f t="shared" si="6"/>
        <v>100000193.60705186</v>
      </c>
      <c r="F39" s="3">
        <f t="shared" si="7"/>
        <v>1000001935.0705168</v>
      </c>
      <c r="G39" s="3">
        <f t="shared" si="8"/>
        <v>2000003870.1410336</v>
      </c>
    </row>
    <row r="40" spans="1:7" ht="17" thickBot="1" x14ac:dyDescent="0.25">
      <c r="A40" s="33">
        <v>10</v>
      </c>
      <c r="B40" s="17">
        <f>B39*($O$2+1)</f>
        <v>1000000000</v>
      </c>
      <c r="C40" s="28">
        <f>B40*$O$2</f>
        <v>9000000000</v>
      </c>
      <c r="D40" s="4">
        <f>SUM($C$31:C40)</f>
        <v>9999999999</v>
      </c>
      <c r="E40" s="3">
        <f t="shared" si="6"/>
        <v>1000000427.286024</v>
      </c>
      <c r="F40" s="3">
        <f t="shared" si="7"/>
        <v>10000004271.860239</v>
      </c>
      <c r="G40" s="4">
        <f t="shared" si="8"/>
        <v>20000008543.720478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9</v>
      </c>
      <c r="D43" s="9">
        <f>SUM(C43:C43)</f>
        <v>9</v>
      </c>
      <c r="E43" s="26">
        <f t="shared" ref="E43:E52" si="9">B43/R7</f>
        <v>1.5663989411654102</v>
      </c>
      <c r="F43" s="9">
        <f t="shared" ref="F43:F52" si="10">D43/R7</f>
        <v>14.097590470488692</v>
      </c>
      <c r="G43" s="2">
        <f>F43*2</f>
        <v>28.195180940977384</v>
      </c>
    </row>
    <row r="44" spans="1:7" x14ac:dyDescent="0.2">
      <c r="A44" s="19">
        <v>2</v>
      </c>
      <c r="B44" s="16">
        <f>B43*$O$2*2</f>
        <v>18</v>
      </c>
      <c r="C44" s="1">
        <f>B44*$O$2</f>
        <v>162</v>
      </c>
      <c r="D44" s="3">
        <f>SUM($C$43:C44)</f>
        <v>171</v>
      </c>
      <c r="E44" s="16">
        <f t="shared" si="9"/>
        <v>19.496149506946271</v>
      </c>
      <c r="F44" s="3">
        <f t="shared" si="10"/>
        <v>185.21342031598959</v>
      </c>
      <c r="G44" s="3">
        <f t="shared" ref="G44:G52" si="11">F44*2</f>
        <v>370.42684063197919</v>
      </c>
    </row>
    <row r="45" spans="1:7" x14ac:dyDescent="0.2">
      <c r="A45" s="19">
        <v>3</v>
      </c>
      <c r="B45" s="16">
        <f>B44*$O$2*2</f>
        <v>324</v>
      </c>
      <c r="C45" s="1">
        <f>B45*$O$2</f>
        <v>2916</v>
      </c>
      <c r="D45" s="3">
        <f>SUM($C$43:C45)</f>
        <v>3087</v>
      </c>
      <c r="E45" s="16">
        <f t="shared" si="9"/>
        <v>329.53430135544869</v>
      </c>
      <c r="F45" s="3">
        <f t="shared" si="10"/>
        <v>3139.7295934699696</v>
      </c>
      <c r="G45" s="3">
        <f t="shared" si="11"/>
        <v>6279.4591869399392</v>
      </c>
    </row>
    <row r="46" spans="1:7" x14ac:dyDescent="0.2">
      <c r="A46" s="19">
        <v>4</v>
      </c>
      <c r="B46" s="16">
        <f>B45*$O$2*2</f>
        <v>5832</v>
      </c>
      <c r="C46" s="1">
        <f>B46*$O$2</f>
        <v>52488</v>
      </c>
      <c r="D46" s="3">
        <f>SUM($C$43:C46)</f>
        <v>55575</v>
      </c>
      <c r="E46" s="16">
        <f t="shared" si="9"/>
        <v>5853.6562648285753</v>
      </c>
      <c r="F46" s="3">
        <f t="shared" si="10"/>
        <v>55781.36949894514</v>
      </c>
      <c r="G46" s="3">
        <f t="shared" si="11"/>
        <v>111562.73899789028</v>
      </c>
    </row>
    <row r="47" spans="1:7" x14ac:dyDescent="0.2">
      <c r="A47" s="19">
        <v>5</v>
      </c>
      <c r="B47" s="16">
        <f>B46*$O$2*2</f>
        <v>104976</v>
      </c>
      <c r="C47" s="1">
        <f>B47*$O$2</f>
        <v>944784</v>
      </c>
      <c r="D47" s="3">
        <f>SUM($C$43:C47)</f>
        <v>1000359</v>
      </c>
      <c r="E47" s="16">
        <f t="shared" si="9"/>
        <v>105061.7475972208</v>
      </c>
      <c r="F47" s="3">
        <f t="shared" si="10"/>
        <v>1001176.1237293115</v>
      </c>
      <c r="G47" s="3">
        <f t="shared" si="11"/>
        <v>2002352.247458623</v>
      </c>
    </row>
    <row r="48" spans="1:7" x14ac:dyDescent="0.2">
      <c r="A48" s="19">
        <v>6</v>
      </c>
      <c r="B48" s="16">
        <f>B47*$O$2*2</f>
        <v>1889568</v>
      </c>
      <c r="C48" s="1">
        <f>B48*$O$2</f>
        <v>17006112</v>
      </c>
      <c r="D48" s="3">
        <f>SUM($C$43:C48)</f>
        <v>18006471</v>
      </c>
      <c r="E48" s="16">
        <f t="shared" si="9"/>
        <v>1889908.3903544913</v>
      </c>
      <c r="F48" s="3">
        <f t="shared" si="10"/>
        <v>18009714.71975331</v>
      </c>
      <c r="G48" s="3">
        <f t="shared" si="11"/>
        <v>36019429.43950662</v>
      </c>
    </row>
    <row r="49" spans="1:7" x14ac:dyDescent="0.2">
      <c r="A49" s="19">
        <v>7</v>
      </c>
      <c r="B49" s="16">
        <f>B48*$O$2*2</f>
        <v>34012224</v>
      </c>
      <c r="C49" s="1">
        <f>B49*$O$2</f>
        <v>306110016</v>
      </c>
      <c r="D49" s="3">
        <f>SUM($C$43:C49)</f>
        <v>324116487</v>
      </c>
      <c r="E49" s="16">
        <f t="shared" si="9"/>
        <v>34013576.005379669</v>
      </c>
      <c r="F49" s="3">
        <f t="shared" si="10"/>
        <v>324129370.81594992</v>
      </c>
      <c r="G49" s="3">
        <f t="shared" si="11"/>
        <v>648258741.63189983</v>
      </c>
    </row>
    <row r="50" spans="1:7" x14ac:dyDescent="0.2">
      <c r="A50" s="19">
        <v>8</v>
      </c>
      <c r="B50" s="16">
        <f>B49*$O$2*2</f>
        <v>612220032</v>
      </c>
      <c r="C50" s="1">
        <f>B50*$O$2</f>
        <v>5509980288</v>
      </c>
      <c r="D50" s="3">
        <f>SUM($C$43:C50)</f>
        <v>5834096775</v>
      </c>
      <c r="E50" s="16">
        <f t="shared" si="9"/>
        <v>612225402.73633242</v>
      </c>
      <c r="F50" s="3">
        <f t="shared" si="10"/>
        <v>5834147954.9579868</v>
      </c>
      <c r="G50" s="3">
        <f t="shared" si="11"/>
        <v>11668295909.915974</v>
      </c>
    </row>
    <row r="51" spans="1:7" x14ac:dyDescent="0.2">
      <c r="A51" s="19">
        <v>9</v>
      </c>
      <c r="B51" s="16">
        <f>B50*$O$2*2</f>
        <v>11019960576</v>
      </c>
      <c r="C51" s="1">
        <f>B51*$O$2</f>
        <v>99179645184</v>
      </c>
      <c r="D51" s="3">
        <f>SUM($C$43:C51)</f>
        <v>105013741959</v>
      </c>
      <c r="E51" s="16">
        <f t="shared" si="9"/>
        <v>11019981911.420788</v>
      </c>
      <c r="F51" s="3">
        <f t="shared" si="10"/>
        <v>105013945273.00987</v>
      </c>
      <c r="G51" s="3">
        <f t="shared" si="11"/>
        <v>210027890546.01974</v>
      </c>
    </row>
    <row r="52" spans="1:7" ht="17" thickBot="1" x14ac:dyDescent="0.25">
      <c r="A52" s="33">
        <v>10</v>
      </c>
      <c r="B52" s="17">
        <f>B51*$O$2*2</f>
        <v>198359290368</v>
      </c>
      <c r="C52" s="28">
        <f>B52*$O$2</f>
        <v>1785233613312</v>
      </c>
      <c r="D52" s="4">
        <f>SUM($C$43:C52)</f>
        <v>1890247355271</v>
      </c>
      <c r="E52" s="17">
        <f t="shared" si="9"/>
        <v>198359375124.1525</v>
      </c>
      <c r="F52" s="4">
        <f t="shared" si="10"/>
        <v>1890248162947.2766</v>
      </c>
      <c r="G52" s="4">
        <f t="shared" si="11"/>
        <v>3780496325894.5532</v>
      </c>
    </row>
  </sheetData>
  <conditionalFormatting sqref="R7:R16">
    <cfRule type="cellIs" dxfId="575" priority="35" operator="lessThanOrEqual">
      <formula>0</formula>
    </cfRule>
    <cfRule type="cellIs" dxfId="574" priority="36" operator="greaterThan">
      <formula>0</formula>
    </cfRule>
  </conditionalFormatting>
  <conditionalFormatting sqref="F31:F40">
    <cfRule type="cellIs" dxfId="573" priority="27" stopIfTrue="1" operator="lessThan">
      <formula>0</formula>
    </cfRule>
    <cfRule type="cellIs" dxfId="572" priority="28" operator="equal">
      <formula>MIN($F$31:$F$40)</formula>
    </cfRule>
  </conditionalFormatting>
  <conditionalFormatting sqref="E31:E40">
    <cfRule type="cellIs" dxfId="571" priority="25" stopIfTrue="1" operator="lessThan">
      <formula>0</formula>
    </cfRule>
    <cfRule type="cellIs" dxfId="570" priority="26" operator="equal">
      <formula>MIN($E$31:$E$40)</formula>
    </cfRule>
  </conditionalFormatting>
  <conditionalFormatting sqref="F19:F28">
    <cfRule type="cellIs" dxfId="569" priority="23" stopIfTrue="1" operator="lessThan">
      <formula>0</formula>
    </cfRule>
    <cfRule type="cellIs" dxfId="568" priority="24" operator="equal">
      <formula>MIN($F$19:$F$28)</formula>
    </cfRule>
  </conditionalFormatting>
  <conditionalFormatting sqref="E19:E28">
    <cfRule type="cellIs" dxfId="567" priority="21" stopIfTrue="1" operator="lessThan">
      <formula>0</formula>
    </cfRule>
    <cfRule type="cellIs" dxfId="566" priority="22" operator="equal">
      <formula>MIN($E$19:$E$28)</formula>
    </cfRule>
  </conditionalFormatting>
  <conditionalFormatting sqref="F43:F52">
    <cfRule type="cellIs" dxfId="565" priority="19" stopIfTrue="1" operator="lessThan">
      <formula>0</formula>
    </cfRule>
    <cfRule type="cellIs" dxfId="564" priority="20" operator="equal">
      <formula>MIN($F$43:$F$52)</formula>
    </cfRule>
  </conditionalFormatting>
  <conditionalFormatting sqref="E43:E52">
    <cfRule type="cellIs" dxfId="563" priority="17" stopIfTrue="1" operator="lessThan">
      <formula>0</formula>
    </cfRule>
    <cfRule type="cellIs" dxfId="562" priority="18" operator="equal">
      <formula>MIN($E$43:$E$52)</formula>
    </cfRule>
  </conditionalFormatting>
  <conditionalFormatting sqref="G19:G28">
    <cfRule type="cellIs" dxfId="561" priority="11" stopIfTrue="1" operator="lessThanOrEqual">
      <formula>0</formula>
    </cfRule>
    <cfRule type="cellIs" dxfId="560" priority="12" operator="equal">
      <formula>MIN($G$19:$G$28)</formula>
    </cfRule>
  </conditionalFormatting>
  <conditionalFormatting sqref="G31:G40">
    <cfRule type="cellIs" dxfId="559" priority="9" stopIfTrue="1" operator="lessThanOrEqual">
      <formula>0</formula>
    </cfRule>
    <cfRule type="cellIs" dxfId="558" priority="10" operator="equal">
      <formula>MIN($G$19:$G$28)</formula>
    </cfRule>
  </conditionalFormatting>
  <conditionalFormatting sqref="G43:G52">
    <cfRule type="cellIs" dxfId="557" priority="7" stopIfTrue="1" operator="lessThanOrEqual">
      <formula>0</formula>
    </cfRule>
    <cfRule type="cellIs" dxfId="556" priority="8" operator="equal">
      <formula>MIN($G$19:$G$28)</formula>
    </cfRule>
  </conditionalFormatting>
  <conditionalFormatting sqref="S7:T16">
    <cfRule type="cellIs" dxfId="555" priority="3" operator="lessThanOrEqual">
      <formula>0</formula>
    </cfRule>
    <cfRule type="cellIs" dxfId="554" priority="4" operator="greaterThan">
      <formula>0</formula>
    </cfRule>
  </conditionalFormatting>
  <conditionalFormatting sqref="U7:U16">
    <cfRule type="cellIs" dxfId="553" priority="1" operator="lessThanOrEqual">
      <formula>0</formula>
    </cfRule>
    <cfRule type="cellIs" dxfId="55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1.0000000000000011</v>
      </c>
    </row>
    <row r="2" spans="1:23" x14ac:dyDescent="0.2">
      <c r="A2" t="s">
        <v>4</v>
      </c>
      <c r="B2" s="34" t="s">
        <v>12</v>
      </c>
      <c r="C2" s="40">
        <f>'B Analysis'!B33</f>
        <v>0.83437370184153992</v>
      </c>
      <c r="D2" s="34" t="s">
        <v>13</v>
      </c>
      <c r="E2" s="40">
        <f>'B Analysis'!N33</f>
        <v>0.16562629815846125</v>
      </c>
      <c r="F2" s="34" t="s">
        <v>17</v>
      </c>
      <c r="G2" s="40">
        <f>'B Analysis'!V33</f>
        <v>1.4013747212903362</v>
      </c>
      <c r="H2" t="s">
        <v>20</v>
      </c>
      <c r="I2" s="48">
        <f>'B Analysis'!W33</f>
        <v>-10</v>
      </c>
      <c r="J2" t="s">
        <v>6</v>
      </c>
      <c r="K2" s="48">
        <f>C2*G2-E2*I2</f>
        <v>2.8255331954547867</v>
      </c>
      <c r="L2" t="s">
        <v>5</v>
      </c>
      <c r="M2" s="48">
        <v>2</v>
      </c>
      <c r="N2" t="s">
        <v>47</v>
      </c>
      <c r="O2" s="48">
        <v>10</v>
      </c>
    </row>
    <row r="4" spans="1:23" x14ac:dyDescent="0.2">
      <c r="A4" t="s">
        <v>10</v>
      </c>
      <c r="B4">
        <f>$C$2</f>
        <v>0.83437370184153992</v>
      </c>
      <c r="C4" t="s">
        <v>11</v>
      </c>
      <c r="D4">
        <f>$E$2</f>
        <v>0.16562629815846125</v>
      </c>
      <c r="E4" t="s">
        <v>5</v>
      </c>
      <c r="F4">
        <f>$G$2</f>
        <v>1.4013747212903362</v>
      </c>
      <c r="G4" t="s">
        <v>72</v>
      </c>
      <c r="H4">
        <f>$I$2</f>
        <v>-10</v>
      </c>
      <c r="I4" t="s">
        <v>6</v>
      </c>
      <c r="J4">
        <f>$K$2</f>
        <v>2.8255331954547867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0.83437370184153992</v>
      </c>
      <c r="C7" s="18">
        <v>1</v>
      </c>
      <c r="D7" s="37">
        <f>C7*D4</f>
        <v>0.16562629815846125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1.0000000000000011</v>
      </c>
      <c r="R7" s="26">
        <f>B7-D7</f>
        <v>0.66874740368307872</v>
      </c>
      <c r="S7" s="26">
        <f>SUM(C7)*$B$4*$F$4</f>
        <v>1.169270213870174</v>
      </c>
      <c r="T7" s="9">
        <f>SUM(C7)*$D$4*$H$4</f>
        <v>-1.6562629815846126</v>
      </c>
      <c r="U7" s="91">
        <f>S7+T7</f>
        <v>-0.48699276771443856</v>
      </c>
      <c r="V7" s="68">
        <f>(U7-W7*D7)/B7</f>
        <v>-0.38515891482041176</v>
      </c>
      <c r="W7" s="18">
        <f>-COUNT(D7:M7)</f>
        <v>-1</v>
      </c>
    </row>
    <row r="8" spans="1:23" x14ac:dyDescent="0.2">
      <c r="A8" s="20">
        <v>2</v>
      </c>
      <c r="B8" s="19">
        <f>C8*B4</f>
        <v>0.96816907995100676</v>
      </c>
      <c r="C8" s="19">
        <f>1/(1-B4*D4)</f>
        <v>1.1603542607037687</v>
      </c>
      <c r="D8" s="32">
        <f>C8*D4</f>
        <v>0.19218518075276328</v>
      </c>
      <c r="E8" s="1">
        <f>D8*D4</f>
        <v>3.1830920048994939E-2</v>
      </c>
      <c r="F8" s="1"/>
      <c r="G8" s="1"/>
      <c r="H8" s="1"/>
      <c r="I8" s="1"/>
      <c r="J8" s="1"/>
      <c r="K8" s="1"/>
      <c r="L8" s="1"/>
      <c r="M8" s="3"/>
      <c r="N8">
        <f>B8+E8</f>
        <v>1.0000000000000018</v>
      </c>
      <c r="R8" s="16">
        <f>B8-E8</f>
        <v>0.93633815990201186</v>
      </c>
      <c r="S8" s="16">
        <f>SUM(C8:D8)*$B$4*$F$4</f>
        <v>1.5814840819797249</v>
      </c>
      <c r="T8" s="3">
        <f>SUM(C8:D8)*$D$4*$H$4</f>
        <v>-2.2401610080175822</v>
      </c>
      <c r="U8" s="92">
        <f>S8+T8+U7</f>
        <v>-1.1456696937522959</v>
      </c>
      <c r="V8" s="68">
        <f>(U8-W8*E8)/B8</f>
        <v>-1.1175815010628722</v>
      </c>
      <c r="W8" s="19">
        <f>-COUNT(D8:M8)</f>
        <v>-2</v>
      </c>
    </row>
    <row r="9" spans="1:23" x14ac:dyDescent="0.2">
      <c r="A9" s="20">
        <v>3</v>
      </c>
      <c r="B9" s="19">
        <f>C9*B4</f>
        <v>0.99372111688542553</v>
      </c>
      <c r="C9" s="19">
        <f>1/(1-D4*B4/(1-D4*B4))</f>
        <v>1.1909784724664634</v>
      </c>
      <c r="D9" s="32">
        <f>C9*D4*C8</f>
        <v>0.22888841300361715</v>
      </c>
      <c r="E9" s="1">
        <f>D9*(D4)</f>
        <v>3.7909940537154116E-2</v>
      </c>
      <c r="F9" s="1">
        <f>E9*D4</f>
        <v>6.2788831145762242E-3</v>
      </c>
      <c r="G9" s="1"/>
      <c r="H9" s="1"/>
      <c r="I9" s="1"/>
      <c r="J9" s="1"/>
      <c r="K9" s="1"/>
      <c r="L9" s="1"/>
      <c r="M9" s="3"/>
      <c r="N9">
        <f>B9+F9</f>
        <v>1.0000000000000018</v>
      </c>
      <c r="R9" s="16">
        <f>B9-F9</f>
        <v>0.98744223377084928</v>
      </c>
      <c r="S9" s="16">
        <f>SUM(C9:E9)*$B$4*$F$4</f>
        <v>1.7045350211204628</v>
      </c>
      <c r="T9" s="3">
        <f>SUM(C9:E9)*$D$4*$H$4</f>
        <v>-2.4144617923276952</v>
      </c>
      <c r="U9" s="92">
        <f t="shared" ref="U9:U15" si="0">S9+T9+U8</f>
        <v>-1.8555964649595282</v>
      </c>
      <c r="V9" s="68">
        <f>(U9-W9*F9)/B9</f>
        <v>-1.8483654864582848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0.99875516976910184</v>
      </c>
      <c r="C10" s="19">
        <f>1/(1-D4*B4/(1-D4*B4/(1-D4*B4)))</f>
        <v>1.1970118036615449</v>
      </c>
      <c r="D10" s="32">
        <f>C10*D4*C9</f>
        <v>0.23611938298956645</v>
      </c>
      <c r="E10" s="1">
        <f>D10*D4*C8</f>
        <v>4.5378646299080762E-2</v>
      </c>
      <c r="F10" s="1">
        <f>E10*D4</f>
        <v>7.5158972019589041E-3</v>
      </c>
      <c r="G10" s="1">
        <f>F10*D4</f>
        <v>1.24483023089999E-3</v>
      </c>
      <c r="H10" s="1"/>
      <c r="I10" s="1"/>
      <c r="J10" s="1"/>
      <c r="K10" s="1"/>
      <c r="L10" s="1"/>
      <c r="M10" s="3"/>
      <c r="N10">
        <f>B10+G10</f>
        <v>1.0000000000000018</v>
      </c>
      <c r="R10" s="16">
        <f>B10-G10</f>
        <v>0.9975103395382019</v>
      </c>
      <c r="S10" s="16">
        <f>SUM(C10:F10)*$B$4*$F$4</f>
        <v>1.7375656233115875</v>
      </c>
      <c r="T10" s="3">
        <f>SUM(C10:F10)*$D$4*$H$4</f>
        <v>-2.4612494065332529</v>
      </c>
      <c r="U10" s="92">
        <f t="shared" si="0"/>
        <v>-2.5792802481811936</v>
      </c>
      <c r="V10" s="68">
        <f>(U10-W10*G10)/B10</f>
        <v>-2.5775094889899153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0.99975295759183935</v>
      </c>
      <c r="C11" s="19">
        <f>1/(1-D4*B4/(1-D4*B4/(1-D4*B4/(1-D4*B4))))</f>
        <v>1.1982076560961739</v>
      </c>
      <c r="D11" s="32">
        <f>C11*D4*C10</f>
        <v>0.2375526166017832</v>
      </c>
      <c r="E11" s="1">
        <f>D11*D4*C9</f>
        <v>4.6859000962224222E-2</v>
      </c>
      <c r="F11" s="1">
        <f>E11*D4*C8</f>
        <v>9.0056055698189696E-3</v>
      </c>
      <c r="G11" s="1">
        <f>F11*D4</f>
        <v>1.4915651132043359E-3</v>
      </c>
      <c r="H11" s="1">
        <f>G11*D4</f>
        <v>2.4704240816234035E-4</v>
      </c>
      <c r="I11" s="1"/>
      <c r="J11" s="1"/>
      <c r="K11" s="1"/>
      <c r="L11" s="1"/>
      <c r="M11" s="3"/>
      <c r="N11">
        <f>B11+H11</f>
        <v>1.0000000000000018</v>
      </c>
      <c r="R11" s="16">
        <f>B11-H11</f>
        <v>0.99950591518367704</v>
      </c>
      <c r="S11" s="16">
        <f>SUM(C11:G11)*$B$4*$F$4</f>
        <v>1.7458565842102527</v>
      </c>
      <c r="T11" s="3">
        <f>SUM(C11:G11)*$D$4*$H$4</f>
        <v>-2.4729934939608911</v>
      </c>
      <c r="U11" s="92">
        <f t="shared" si="0"/>
        <v>-3.3064171579318318</v>
      </c>
      <c r="V11" s="68">
        <f>(U11-W11*H11)/B11</f>
        <v>-3.30599866776328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0.99995096356338875</v>
      </c>
      <c r="C12" s="19">
        <f>1/(1-D4*B4/(1-D4*B4/(1-D4*B4/(1-D4*B4/(1-D4*B4)))))</f>
        <v>1.1984449669930926</v>
      </c>
      <c r="D12" s="32">
        <f>C12*D4*C11</f>
        <v>0.23783703459865296</v>
      </c>
      <c r="E12" s="1">
        <f>D12*D4*C10</f>
        <v>4.7152769894489799E-2</v>
      </c>
      <c r="F12" s="1">
        <f>E12*D4*C9</f>
        <v>9.3012306977082945E-3</v>
      </c>
      <c r="G12" s="1">
        <f>F12*D4*C8</f>
        <v>1.787558702862219E-3</v>
      </c>
      <c r="H12" s="1">
        <f>G12*D4</f>
        <v>2.9606673069601015E-4</v>
      </c>
      <c r="I12" s="1">
        <f>H12*D4</f>
        <v>4.9036436613058231E-5</v>
      </c>
      <c r="J12" s="1"/>
      <c r="K12" s="1"/>
      <c r="L12" s="1"/>
      <c r="M12" s="3"/>
      <c r="N12">
        <f>B12+I12</f>
        <v>1.0000000000000018</v>
      </c>
      <c r="R12" s="16">
        <f>B12-I12</f>
        <v>0.99990192712677572</v>
      </c>
      <c r="S12" s="16">
        <f>SUM(C12:H12)*$B$4*$F$4</f>
        <v>1.7478480656816502</v>
      </c>
      <c r="T12" s="3">
        <f>SUM(C12:H12)*$D$4*$H$4</f>
        <v>-2.4758144133689632</v>
      </c>
      <c r="U12" s="92">
        <f t="shared" si="0"/>
        <v>-4.0343835056191448</v>
      </c>
      <c r="V12" s="68">
        <f>(U12-W12*I12)/B12</f>
        <v>-4.0342871140638072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0.99999026617881615</v>
      </c>
      <c r="C13" s="19">
        <f>1/(1-D4*B4/(1-D4*B4/(1-D4*B4/(1-D4*B4/(1-D4*B4/(1-D4*B4))))))</f>
        <v>1.1984920713245697</v>
      </c>
      <c r="D13" s="32">
        <f>C13*D4*C12</f>
        <v>0.23789348931597362</v>
      </c>
      <c r="E13" s="1">
        <f>D13*D4*C11</f>
        <v>4.7211080698345995E-2</v>
      </c>
      <c r="F13" s="1">
        <f>E13*D4*C10</f>
        <v>9.3599099416786357E-3</v>
      </c>
      <c r="G13" s="1">
        <f>F13*D4*C9</f>
        <v>1.8463110835722064E-3</v>
      </c>
      <c r="H13" s="1">
        <f>G13*D4*C8</f>
        <v>3.548336293221547E-4</v>
      </c>
      <c r="I13" s="1">
        <f>H13*D4</f>
        <v>5.8769780486760114E-5</v>
      </c>
      <c r="J13" s="1">
        <f>I13*D4</f>
        <v>9.7338211856074488E-6</v>
      </c>
      <c r="K13" s="1"/>
      <c r="L13" s="1"/>
      <c r="M13" s="3"/>
      <c r="N13">
        <f>B13+J13</f>
        <v>1.0000000000000018</v>
      </c>
      <c r="R13" s="16">
        <f>B13-J13</f>
        <v>0.99998053235763051</v>
      </c>
      <c r="S13" s="16">
        <f>SUM(C13:I13)*$B$4*$F$4</f>
        <v>1.7483120767177114</v>
      </c>
      <c r="T13" s="3">
        <f>SUM(C13:I13)*$D$4*$H$4</f>
        <v>-2.4764716817171677</v>
      </c>
      <c r="U13" s="92">
        <f t="shared" si="0"/>
        <v>-4.7625431106186014</v>
      </c>
      <c r="V13" s="68">
        <f>(U13-W13*J13)/B13</f>
        <v>-4.7625213314013264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0.99999806780385125</v>
      </c>
      <c r="C14" s="19">
        <f>1/(1-D4*B4/(1-D4*B4/(1-D4*B4/(1-D4*B4/(1-D4*B4/(1-D4*B4/(1-D4*B4)))))))</f>
        <v>1.1985014216013317</v>
      </c>
      <c r="D14" s="32">
        <f>C14*D4*C13</f>
        <v>0.23790469565761788</v>
      </c>
      <c r="E14" s="1">
        <f>D14*D4*C12</f>
        <v>4.7222655475806175E-2</v>
      </c>
      <c r="F14" s="1">
        <f>E14*D4*C11</f>
        <v>9.3715578550252407E-3</v>
      </c>
      <c r="G14" s="1">
        <f>F14*D4*C10</f>
        <v>1.8579735146656018E-3</v>
      </c>
      <c r="H14" s="1">
        <f>G14*D4*C9</f>
        <v>3.6649894224254575E-4</v>
      </c>
      <c r="I14" s="1">
        <f>H14*D4*C8</f>
        <v>7.0435665460580194E-5</v>
      </c>
      <c r="J14" s="1">
        <f>I14*D4</f>
        <v>1.1665998528563686E-5</v>
      </c>
      <c r="K14" s="1">
        <f>J14*D4</f>
        <v>1.9321961506080592E-6</v>
      </c>
      <c r="L14" s="1"/>
      <c r="M14" s="3"/>
      <c r="N14">
        <f>B14+K14</f>
        <v>1.0000000000000018</v>
      </c>
      <c r="R14" s="16">
        <f>B14-K14</f>
        <v>0.99999613560770062</v>
      </c>
      <c r="S14" s="16">
        <f>SUM(C14:J14)*$B$4*$F$4</f>
        <v>1.7484178242726025</v>
      </c>
      <c r="T14" s="3">
        <f>SUM(C14:J14)*$D$4*$H$4</f>
        <v>-2.4766214723801658</v>
      </c>
      <c r="U14" s="92">
        <f t="shared" si="0"/>
        <v>-5.4907467587261642</v>
      </c>
      <c r="V14" s="68">
        <f>(U14-W14*K14)/B14</f>
        <v>-5.4907419103473325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0.99999961645199165</v>
      </c>
      <c r="C15" s="19">
        <f>1/(1-D4*B4/(1-D4*B4/(1-D4*B4/(1-D4*B4/(1-D4*B4/(1-D4*B4/(1-D4*B4/(1-D4*B4))))))))</f>
        <v>1.1985032776619158</v>
      </c>
      <c r="D15" s="32">
        <f>C15*D4*C14</f>
        <v>0.23790692015316486</v>
      </c>
      <c r="E15" s="1">
        <f>D15*D4*C13</f>
        <v>4.7224953107070221E-2</v>
      </c>
      <c r="F15" s="1">
        <f>E15*D4*C12</f>
        <v>9.3738700040024627E-3</v>
      </c>
      <c r="G15" s="1">
        <f>F15*D4*C11</f>
        <v>1.8602885454631467E-3</v>
      </c>
      <c r="H15" s="1">
        <f>G15*D4*C10</f>
        <v>3.688145450921952E-4</v>
      </c>
      <c r="I15" s="1">
        <f>H15*D4*C9</f>
        <v>7.2751381864710366E-5</v>
      </c>
      <c r="J15" s="1">
        <f>I15*D4*C8</f>
        <v>1.3981737473682666E-5</v>
      </c>
      <c r="K15" s="1">
        <f>J15*D4</f>
        <v>2.3157434195894957E-6</v>
      </c>
      <c r="L15" s="1">
        <f>K15*D4</f>
        <v>3.8354801007142446E-7</v>
      </c>
      <c r="M15" s="3"/>
      <c r="N15">
        <f>B15+L15</f>
        <v>1.0000000000000018</v>
      </c>
      <c r="R15" s="16">
        <f>B15-L15</f>
        <v>0.99999923290398163</v>
      </c>
      <c r="S15" s="16">
        <f>SUM(C15:K15)*$B$4*$F$4</f>
        <v>1.748441523238657</v>
      </c>
      <c r="T15" s="3">
        <f>SUM(C15:K15)*$D$4*$H$4</f>
        <v>-2.476655041797835</v>
      </c>
      <c r="U15" s="92">
        <f t="shared" si="0"/>
        <v>-6.2189602772853423</v>
      </c>
      <c r="V15" s="68">
        <f>(U15-W15*L15)/B15</f>
        <v>-6.2189592106226712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0.99999992386429404</v>
      </c>
      <c r="C16" s="33">
        <f>1/(1-D4*B4/(1-D4*B4/(1-D4*B4/(1-D4*B4/(1-D4*B4/(1-D4*B4/(1-D4*B4/(1-D4*B4/(1-D4*B4)))))))))</f>
        <v>1.1985036460967091</v>
      </c>
      <c r="D16" s="38">
        <f>C16*D4*C15</f>
        <v>0.23790736172364163</v>
      </c>
      <c r="E16" s="28">
        <f>D16*D4*C14</f>
        <v>4.7225409195253525E-2</v>
      </c>
      <c r="F16" s="28">
        <f>E16*D4*C13</f>
        <v>9.37432897400476E-3</v>
      </c>
      <c r="G16" s="28">
        <f>F16*D4*C12</f>
        <v>1.8607480875172857E-3</v>
      </c>
      <c r="H16" s="28">
        <f>G16*D4*C11</f>
        <v>3.6927420070076249E-4</v>
      </c>
      <c r="I16" s="28">
        <f>H16*D4*C10</f>
        <v>7.3211060014256139E-5</v>
      </c>
      <c r="J16" s="28">
        <f>I16*D4*C9</f>
        <v>1.4441420097696924E-5</v>
      </c>
      <c r="K16" s="28">
        <f>J16*D4*C8</f>
        <v>2.7754269318024715E-6</v>
      </c>
      <c r="L16" s="28">
        <f>K16*D4</f>
        <v>4.5968368852373946E-7</v>
      </c>
      <c r="M16" s="4">
        <f>L16*D4</f>
        <v>7.6135707654014107E-8</v>
      </c>
      <c r="N16">
        <f>B16+M16</f>
        <v>1.0000000000000018</v>
      </c>
      <c r="R16" s="17">
        <f>B16-M16</f>
        <v>0.99999984772858641</v>
      </c>
      <c r="S16" s="17">
        <f>SUM(C16:L16)*$B$4*$F$4</f>
        <v>1.7484467650642719</v>
      </c>
      <c r="T16" s="4">
        <f>SUM(C16:L16)*$D$4*$H$4</f>
        <v>-2.4766624668067156</v>
      </c>
      <c r="U16" s="93">
        <f>S16+T16+U15</f>
        <v>-6.9471759790277865</v>
      </c>
      <c r="V16" s="69">
        <f>(U16-W16*M16)/B16</f>
        <v>-6.9471757465988393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10</v>
      </c>
      <c r="D19" s="9">
        <f>SUM($C$19:C19)</f>
        <v>10</v>
      </c>
      <c r="E19" s="26">
        <f t="shared" ref="E19:E28" si="2">B19/R7</f>
        <v>1.4953329081990767</v>
      </c>
      <c r="F19" s="9">
        <f t="shared" ref="F19:F28" si="3">D19/R7</f>
        <v>14.953329081990766</v>
      </c>
      <c r="G19" s="2">
        <f>F19*2</f>
        <v>29.906658163981533</v>
      </c>
    </row>
    <row r="20" spans="1:7" x14ac:dyDescent="0.2">
      <c r="A20" s="19">
        <v>2</v>
      </c>
      <c r="B20" s="16">
        <f>C19</f>
        <v>10</v>
      </c>
      <c r="C20" s="1">
        <f>B20*$O$2</f>
        <v>100</v>
      </c>
      <c r="D20" s="3">
        <f>SUM($C$19:C20)</f>
        <v>110</v>
      </c>
      <c r="E20" s="16">
        <f t="shared" si="2"/>
        <v>10.679902227894358</v>
      </c>
      <c r="F20" s="3">
        <f t="shared" si="3"/>
        <v>117.47892450683794</v>
      </c>
      <c r="G20" s="3">
        <f t="shared" ref="G20:G28" si="4">F20*2</f>
        <v>234.95784901367588</v>
      </c>
    </row>
    <row r="21" spans="1:7" x14ac:dyDescent="0.2">
      <c r="A21" s="19">
        <v>3</v>
      </c>
      <c r="B21" s="16">
        <f t="shared" ref="B21:B28" si="5">C20</f>
        <v>100</v>
      </c>
      <c r="C21" s="1">
        <f>B21*$O$2</f>
        <v>1000</v>
      </c>
      <c r="D21" s="3">
        <f>SUM($C$19:C21)</f>
        <v>1110</v>
      </c>
      <c r="E21" s="16">
        <f t="shared" si="2"/>
        <v>101.27174692348281</v>
      </c>
      <c r="F21" s="3">
        <f t="shared" si="3"/>
        <v>1124.1163908506592</v>
      </c>
      <c r="G21" s="3">
        <f t="shared" si="4"/>
        <v>2248.2327817013183</v>
      </c>
    </row>
    <row r="22" spans="1:7" x14ac:dyDescent="0.2">
      <c r="A22" s="19">
        <v>4</v>
      </c>
      <c r="B22" s="16">
        <f t="shared" si="5"/>
        <v>1000</v>
      </c>
      <c r="C22" s="1">
        <f>B22*$O$2</f>
        <v>10000</v>
      </c>
      <c r="D22" s="3">
        <f>SUM($C$19:C22)</f>
        <v>11110</v>
      </c>
      <c r="E22" s="16">
        <f t="shared" si="2"/>
        <v>1002.4958743414637</v>
      </c>
      <c r="F22" s="3">
        <f t="shared" si="3"/>
        <v>11137.729163933662</v>
      </c>
      <c r="G22" s="3">
        <f t="shared" si="4"/>
        <v>22275.458327867324</v>
      </c>
    </row>
    <row r="23" spans="1:7" x14ac:dyDescent="0.2">
      <c r="A23" s="19">
        <v>5</v>
      </c>
      <c r="B23" s="16">
        <f t="shared" si="5"/>
        <v>10000</v>
      </c>
      <c r="C23" s="1">
        <f>B23*$O$2</f>
        <v>100000</v>
      </c>
      <c r="D23" s="3">
        <f>SUM($C$19:C23)</f>
        <v>111110</v>
      </c>
      <c r="E23" s="16">
        <f t="shared" si="2"/>
        <v>10004.943290568042</v>
      </c>
      <c r="F23" s="3">
        <f t="shared" si="3"/>
        <v>111164.92490150151</v>
      </c>
      <c r="G23" s="3">
        <f t="shared" si="4"/>
        <v>222329.84980300302</v>
      </c>
    </row>
    <row r="24" spans="1:7" x14ac:dyDescent="0.2">
      <c r="A24" s="19">
        <v>6</v>
      </c>
      <c r="B24" s="16">
        <f t="shared" si="5"/>
        <v>100000</v>
      </c>
      <c r="C24" s="1">
        <f>B24*$O$2</f>
        <v>1000000</v>
      </c>
      <c r="D24" s="3">
        <f>SUM($C$19:C24)</f>
        <v>1111110</v>
      </c>
      <c r="E24" s="16">
        <f t="shared" si="2"/>
        <v>100009.80824924562</v>
      </c>
      <c r="F24" s="3">
        <f t="shared" si="3"/>
        <v>1111218.9804381928</v>
      </c>
      <c r="G24" s="3">
        <f t="shared" si="4"/>
        <v>2222437.9608763857</v>
      </c>
    </row>
    <row r="25" spans="1:7" x14ac:dyDescent="0.2">
      <c r="A25" s="19">
        <v>7</v>
      </c>
      <c r="B25" s="16">
        <f t="shared" si="5"/>
        <v>1000000</v>
      </c>
      <c r="C25" s="1">
        <f>B25*$O$2</f>
        <v>10000000</v>
      </c>
      <c r="D25" s="3">
        <f>SUM($C$19:C25)</f>
        <v>11111110</v>
      </c>
      <c r="E25" s="16">
        <f t="shared" si="2"/>
        <v>1000019.4680213659</v>
      </c>
      <c r="F25" s="3">
        <f t="shared" si="3"/>
        <v>11111326.31132688</v>
      </c>
      <c r="G25" s="3">
        <f t="shared" si="4"/>
        <v>22222652.62265376</v>
      </c>
    </row>
    <row r="26" spans="1:7" x14ac:dyDescent="0.2">
      <c r="A26" s="19">
        <v>8</v>
      </c>
      <c r="B26" s="16">
        <f t="shared" si="5"/>
        <v>10000000</v>
      </c>
      <c r="C26" s="1">
        <f>B26*$O$2</f>
        <v>100000000</v>
      </c>
      <c r="D26" s="3">
        <f>SUM($C$19:C26)</f>
        <v>111111110</v>
      </c>
      <c r="E26" s="16">
        <f t="shared" si="2"/>
        <v>10000038.64407233</v>
      </c>
      <c r="F26" s="3">
        <f t="shared" si="3"/>
        <v>111111539.37857714</v>
      </c>
      <c r="G26" s="3">
        <f t="shared" si="4"/>
        <v>222223078.75715429</v>
      </c>
    </row>
    <row r="27" spans="1:7" x14ac:dyDescent="0.2">
      <c r="A27" s="19">
        <v>9</v>
      </c>
      <c r="B27" s="16">
        <f t="shared" si="5"/>
        <v>100000000</v>
      </c>
      <c r="C27" s="1">
        <f>B27*$O$2</f>
        <v>1000000000</v>
      </c>
      <c r="D27" s="3">
        <f>SUM($C$19:C27)</f>
        <v>1111111110</v>
      </c>
      <c r="E27" s="16">
        <f t="shared" si="2"/>
        <v>100000076.70966068</v>
      </c>
      <c r="F27" s="3">
        <f t="shared" si="3"/>
        <v>1111111962.3295622</v>
      </c>
      <c r="G27" s="3">
        <f t="shared" si="4"/>
        <v>2222223924.6591244</v>
      </c>
    </row>
    <row r="28" spans="1:7" ht="17" thickBot="1" x14ac:dyDescent="0.25">
      <c r="A28" s="33">
        <v>10</v>
      </c>
      <c r="B28" s="17">
        <f t="shared" si="5"/>
        <v>1000000000</v>
      </c>
      <c r="C28" s="28">
        <f>B28*$O$2</f>
        <v>10000000000</v>
      </c>
      <c r="D28" s="4">
        <f>SUM($C$19:C28)</f>
        <v>11111111110</v>
      </c>
      <c r="E28" s="17">
        <f t="shared" si="2"/>
        <v>1000000152.2714368</v>
      </c>
      <c r="F28" s="4">
        <f t="shared" si="3"/>
        <v>11111112801.904854</v>
      </c>
      <c r="G28" s="4">
        <f t="shared" si="4"/>
        <v>22222225603.809708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10</v>
      </c>
      <c r="D31" s="9">
        <f>SUM($C$31:C31)</f>
        <v>10</v>
      </c>
      <c r="E31" s="3">
        <f t="shared" ref="E31:E40" si="6">B31/R7</f>
        <v>1.4953329081990767</v>
      </c>
      <c r="F31" s="3">
        <f t="shared" ref="F31:F40" si="7">D31/R7</f>
        <v>14.953329081990766</v>
      </c>
      <c r="G31" s="2">
        <f>F31*2</f>
        <v>29.906658163981533</v>
      </c>
    </row>
    <row r="32" spans="1:7" x14ac:dyDescent="0.2">
      <c r="A32" s="19">
        <v>2</v>
      </c>
      <c r="B32" s="16">
        <f>B31*($O$2+1)</f>
        <v>11</v>
      </c>
      <c r="C32" s="1">
        <f>B32*$O$2</f>
        <v>110</v>
      </c>
      <c r="D32" s="3">
        <f>SUM($C$31:C32)</f>
        <v>120</v>
      </c>
      <c r="E32" s="3">
        <f t="shared" si="6"/>
        <v>11.747892450683795</v>
      </c>
      <c r="F32" s="3">
        <f t="shared" si="7"/>
        <v>128.15882673473229</v>
      </c>
      <c r="G32" s="3">
        <f t="shared" ref="G32:G40" si="8">F32*2</f>
        <v>256.31765346946457</v>
      </c>
    </row>
    <row r="33" spans="1:7" x14ac:dyDescent="0.2">
      <c r="A33" s="19">
        <v>3</v>
      </c>
      <c r="B33" s="16">
        <f>B32*($O$2+1)</f>
        <v>121</v>
      </c>
      <c r="C33" s="1">
        <f>B33*$O$2</f>
        <v>1210</v>
      </c>
      <c r="D33" s="3">
        <f>SUM($C$31:C33)</f>
        <v>1330</v>
      </c>
      <c r="E33" s="3">
        <f t="shared" si="6"/>
        <v>122.53881377741421</v>
      </c>
      <c r="F33" s="3">
        <f t="shared" si="7"/>
        <v>1346.9142340823214</v>
      </c>
      <c r="G33" s="3">
        <f t="shared" si="8"/>
        <v>2693.8284681646428</v>
      </c>
    </row>
    <row r="34" spans="1:7" x14ac:dyDescent="0.2">
      <c r="A34" s="19">
        <v>4</v>
      </c>
      <c r="B34" s="16">
        <f>B33*($O$2+1)</f>
        <v>1331</v>
      </c>
      <c r="C34" s="1">
        <f>B34*$O$2</f>
        <v>13310</v>
      </c>
      <c r="D34" s="3">
        <f>SUM($C$31:C34)</f>
        <v>14640</v>
      </c>
      <c r="E34" s="3">
        <f t="shared" si="6"/>
        <v>1334.3220087484881</v>
      </c>
      <c r="F34" s="3">
        <f t="shared" si="7"/>
        <v>14676.539600359029</v>
      </c>
      <c r="G34" s="3">
        <f t="shared" si="8"/>
        <v>29353.079200718057</v>
      </c>
    </row>
    <row r="35" spans="1:7" x14ac:dyDescent="0.2">
      <c r="A35" s="19">
        <v>5</v>
      </c>
      <c r="B35" s="16">
        <f>B34*($O$2+1)</f>
        <v>14641</v>
      </c>
      <c r="C35" s="1">
        <f>B35*$O$2</f>
        <v>146410</v>
      </c>
      <c r="D35" s="3">
        <f>SUM($C$31:C35)</f>
        <v>161050</v>
      </c>
      <c r="E35" s="3">
        <f t="shared" si="6"/>
        <v>14648.237471720669</v>
      </c>
      <c r="F35" s="3">
        <f t="shared" si="7"/>
        <v>161129.61169459831</v>
      </c>
      <c r="G35" s="3">
        <f t="shared" si="8"/>
        <v>322259.22338919662</v>
      </c>
    </row>
    <row r="36" spans="1:7" x14ac:dyDescent="0.2">
      <c r="A36" s="19">
        <v>6</v>
      </c>
      <c r="B36" s="16">
        <f>B35*($O$2+1)</f>
        <v>161051</v>
      </c>
      <c r="C36" s="1">
        <f>B36*$O$2</f>
        <v>1610510</v>
      </c>
      <c r="D36" s="3">
        <f>SUM($C$31:C36)</f>
        <v>1771560</v>
      </c>
      <c r="E36" s="3">
        <f t="shared" si="6"/>
        <v>161066.79628349256</v>
      </c>
      <c r="F36" s="3">
        <f t="shared" si="7"/>
        <v>1771733.7590203355</v>
      </c>
      <c r="G36" s="3">
        <f t="shared" si="8"/>
        <v>3543467.518040671</v>
      </c>
    </row>
    <row r="37" spans="1:7" x14ac:dyDescent="0.2">
      <c r="A37" s="19">
        <v>7</v>
      </c>
      <c r="B37" s="16">
        <f>B36*($O$2+1)</f>
        <v>1771561</v>
      </c>
      <c r="C37" s="1">
        <f>B37*$O$2</f>
        <v>17715610</v>
      </c>
      <c r="D37" s="3">
        <f>SUM($C$31:C37)</f>
        <v>19487170</v>
      </c>
      <c r="E37" s="3">
        <f t="shared" si="6"/>
        <v>1771595.4887873991</v>
      </c>
      <c r="F37" s="3">
        <f t="shared" si="7"/>
        <v>19487549.376641922</v>
      </c>
      <c r="G37" s="3">
        <f t="shared" si="8"/>
        <v>38975098.753283843</v>
      </c>
    </row>
    <row r="38" spans="1:7" x14ac:dyDescent="0.2">
      <c r="A38" s="19">
        <v>8</v>
      </c>
      <c r="B38" s="16">
        <f>B37*($O$2+1)</f>
        <v>19487171</v>
      </c>
      <c r="C38" s="1">
        <f>B38*$O$2</f>
        <v>194871710</v>
      </c>
      <c r="D38" s="3">
        <f>SUM($C$31:C38)</f>
        <v>214358880</v>
      </c>
      <c r="E38" s="3">
        <f t="shared" si="6"/>
        <v>19487246.306364562</v>
      </c>
      <c r="F38" s="3">
        <f t="shared" si="7"/>
        <v>214359708.37000632</v>
      </c>
      <c r="G38" s="3">
        <f t="shared" si="8"/>
        <v>428719416.74001265</v>
      </c>
    </row>
    <row r="39" spans="1:7" x14ac:dyDescent="0.2">
      <c r="A39" s="19">
        <v>9</v>
      </c>
      <c r="B39" s="16">
        <f>B38*($O$2+1)</f>
        <v>214358881</v>
      </c>
      <c r="C39" s="1">
        <f>B39*$O$2</f>
        <v>2143588810</v>
      </c>
      <c r="D39" s="3">
        <f>SUM($C$31:C39)</f>
        <v>2357947690</v>
      </c>
      <c r="E39" s="3">
        <f t="shared" si="6"/>
        <v>214359045.43397024</v>
      </c>
      <c r="F39" s="3">
        <f t="shared" si="7"/>
        <v>2357949498.7736721</v>
      </c>
      <c r="G39" s="3">
        <f t="shared" si="8"/>
        <v>4715898997.5473442</v>
      </c>
    </row>
    <row r="40" spans="1:7" ht="17" thickBot="1" x14ac:dyDescent="0.25">
      <c r="A40" s="33">
        <v>10</v>
      </c>
      <c r="B40" s="17">
        <f>B39*($O$2+1)</f>
        <v>2357947691</v>
      </c>
      <c r="C40" s="28">
        <f>B40*$O$2</f>
        <v>23579476910</v>
      </c>
      <c r="D40" s="4">
        <f>SUM($C$31:C40)</f>
        <v>25937424600</v>
      </c>
      <c r="E40" s="3">
        <f t="shared" si="6"/>
        <v>2357948050.0480828</v>
      </c>
      <c r="F40" s="3">
        <f t="shared" si="7"/>
        <v>25937428549.528912</v>
      </c>
      <c r="G40" s="4">
        <f t="shared" si="8"/>
        <v>51874857099.057823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10</v>
      </c>
      <c r="D43" s="9">
        <f>SUM(C43:C43)</f>
        <v>10</v>
      </c>
      <c r="E43" s="26">
        <f t="shared" ref="E43:E52" si="9">B43/R7</f>
        <v>1.4953329081990767</v>
      </c>
      <c r="F43" s="9">
        <f t="shared" ref="F43:F52" si="10">D43/R7</f>
        <v>14.953329081990766</v>
      </c>
      <c r="G43" s="2">
        <f>F43*2</f>
        <v>29.906658163981533</v>
      </c>
    </row>
    <row r="44" spans="1:7" x14ac:dyDescent="0.2">
      <c r="A44" s="19">
        <v>2</v>
      </c>
      <c r="B44" s="16">
        <f>B43*$O$2*2</f>
        <v>20</v>
      </c>
      <c r="C44" s="1">
        <f>B44*$O$2</f>
        <v>200</v>
      </c>
      <c r="D44" s="3">
        <f>SUM($C$43:C44)</f>
        <v>210</v>
      </c>
      <c r="E44" s="16">
        <f t="shared" si="9"/>
        <v>21.359804455788716</v>
      </c>
      <c r="F44" s="3">
        <f t="shared" si="10"/>
        <v>224.27794678578152</v>
      </c>
      <c r="G44" s="3">
        <f t="shared" ref="G44:G52" si="11">F44*2</f>
        <v>448.55589357156305</v>
      </c>
    </row>
    <row r="45" spans="1:7" x14ac:dyDescent="0.2">
      <c r="A45" s="19">
        <v>3</v>
      </c>
      <c r="B45" s="16">
        <f>B44*$O$2*2</f>
        <v>400</v>
      </c>
      <c r="C45" s="1">
        <f>B45*$O$2</f>
        <v>4000</v>
      </c>
      <c r="D45" s="3">
        <f>SUM($C$43:C45)</f>
        <v>4210</v>
      </c>
      <c r="E45" s="16">
        <f t="shared" si="9"/>
        <v>405.08698769393123</v>
      </c>
      <c r="F45" s="3">
        <f t="shared" si="10"/>
        <v>4263.540545478626</v>
      </c>
      <c r="G45" s="3">
        <f t="shared" si="11"/>
        <v>8527.0810909572519</v>
      </c>
    </row>
    <row r="46" spans="1:7" x14ac:dyDescent="0.2">
      <c r="A46" s="19">
        <v>4</v>
      </c>
      <c r="B46" s="16">
        <f>B45*$O$2*2</f>
        <v>8000</v>
      </c>
      <c r="C46" s="1">
        <f>B46*$O$2</f>
        <v>80000</v>
      </c>
      <c r="D46" s="3">
        <f>SUM($C$43:C46)</f>
        <v>84210</v>
      </c>
      <c r="E46" s="16">
        <f t="shared" si="9"/>
        <v>8019.9669947317097</v>
      </c>
      <c r="F46" s="3">
        <f t="shared" si="10"/>
        <v>84420.17757829465</v>
      </c>
      <c r="G46" s="3">
        <f t="shared" si="11"/>
        <v>168840.3551565893</v>
      </c>
    </row>
    <row r="47" spans="1:7" x14ac:dyDescent="0.2">
      <c r="A47" s="19">
        <v>5</v>
      </c>
      <c r="B47" s="16">
        <f>B46*$O$2*2</f>
        <v>160000</v>
      </c>
      <c r="C47" s="1">
        <f>B47*$O$2</f>
        <v>1600000</v>
      </c>
      <c r="D47" s="3">
        <f>SUM($C$43:C47)</f>
        <v>1684210</v>
      </c>
      <c r="E47" s="16">
        <f t="shared" si="9"/>
        <v>160079.09264908868</v>
      </c>
      <c r="F47" s="3">
        <f t="shared" si="10"/>
        <v>1685042.5539407602</v>
      </c>
      <c r="G47" s="3">
        <f t="shared" si="11"/>
        <v>3370085.1078815204</v>
      </c>
    </row>
    <row r="48" spans="1:7" x14ac:dyDescent="0.2">
      <c r="A48" s="19">
        <v>6</v>
      </c>
      <c r="B48" s="16">
        <f>B47*$O$2*2</f>
        <v>3200000</v>
      </c>
      <c r="C48" s="1">
        <f>B48*$O$2</f>
        <v>32000000</v>
      </c>
      <c r="D48" s="3">
        <f>SUM($C$43:C48)</f>
        <v>33684210</v>
      </c>
      <c r="E48" s="16">
        <f t="shared" si="9"/>
        <v>3200313.8639758597</v>
      </c>
      <c r="F48" s="3">
        <f t="shared" si="10"/>
        <v>33687513.831273213</v>
      </c>
      <c r="G48" s="3">
        <f t="shared" si="11"/>
        <v>67375027.662546426</v>
      </c>
    </row>
    <row r="49" spans="1:7" x14ac:dyDescent="0.2">
      <c r="A49" s="19">
        <v>7</v>
      </c>
      <c r="B49" s="16">
        <f>B48*$O$2*2</f>
        <v>64000000</v>
      </c>
      <c r="C49" s="1">
        <f>B49*$O$2</f>
        <v>640000000</v>
      </c>
      <c r="D49" s="3">
        <f>SUM($C$43:C49)</f>
        <v>673684210</v>
      </c>
      <c r="E49" s="16">
        <f t="shared" si="9"/>
        <v>64001245.95336742</v>
      </c>
      <c r="F49" s="3">
        <f t="shared" si="10"/>
        <v>673697325.29859424</v>
      </c>
      <c r="G49" s="3">
        <f t="shared" si="11"/>
        <v>1347394650.5971885</v>
      </c>
    </row>
    <row r="50" spans="1:7" x14ac:dyDescent="0.2">
      <c r="A50" s="19">
        <v>8</v>
      </c>
      <c r="B50" s="16">
        <f>B49*$O$2*2</f>
        <v>1280000000</v>
      </c>
      <c r="C50" s="1">
        <f>B50*$O$2</f>
        <v>12800000000</v>
      </c>
      <c r="D50" s="3">
        <f>SUM($C$43:C50)</f>
        <v>13473684210</v>
      </c>
      <c r="E50" s="16">
        <f t="shared" si="9"/>
        <v>1280004946.4412582</v>
      </c>
      <c r="F50" s="3">
        <f t="shared" si="10"/>
        <v>13473736277.802715</v>
      </c>
      <c r="G50" s="3">
        <f t="shared" si="11"/>
        <v>26947472555.605431</v>
      </c>
    </row>
    <row r="51" spans="1:7" x14ac:dyDescent="0.2">
      <c r="A51" s="19">
        <v>9</v>
      </c>
      <c r="B51" s="16">
        <f>B50*$O$2*2</f>
        <v>25600000000</v>
      </c>
      <c r="C51" s="1">
        <f>B51*$O$2</f>
        <v>256000000000</v>
      </c>
      <c r="D51" s="3">
        <f>SUM($C$43:C51)</f>
        <v>269473684210</v>
      </c>
      <c r="E51" s="16">
        <f t="shared" si="9"/>
        <v>25600019637.673134</v>
      </c>
      <c r="F51" s="3">
        <f t="shared" si="10"/>
        <v>269473890922.34879</v>
      </c>
      <c r="G51" s="3">
        <f t="shared" si="11"/>
        <v>538947781844.69757</v>
      </c>
    </row>
    <row r="52" spans="1:7" ht="17" thickBot="1" x14ac:dyDescent="0.25">
      <c r="A52" s="33">
        <v>10</v>
      </c>
      <c r="B52" s="17">
        <f>B51*$O$2*2</f>
        <v>512000000000</v>
      </c>
      <c r="C52" s="28">
        <f>B52*$O$2</f>
        <v>5120000000000</v>
      </c>
      <c r="D52" s="4">
        <f>SUM($C$43:C52)</f>
        <v>5389473684210</v>
      </c>
      <c r="E52" s="17">
        <f t="shared" si="9"/>
        <v>512000077962.97565</v>
      </c>
      <c r="F52" s="4">
        <f t="shared" si="10"/>
        <v>5389474504872.9014</v>
      </c>
      <c r="G52" s="4">
        <f t="shared" si="11"/>
        <v>10778949009745.803</v>
      </c>
    </row>
  </sheetData>
  <conditionalFormatting sqref="R7:R16">
    <cfRule type="cellIs" dxfId="551" priority="35" operator="lessThanOrEqual">
      <formula>0</formula>
    </cfRule>
    <cfRule type="cellIs" dxfId="550" priority="36" operator="greaterThan">
      <formula>0</formula>
    </cfRule>
  </conditionalFormatting>
  <conditionalFormatting sqref="F31:F40">
    <cfRule type="cellIs" dxfId="549" priority="27" stopIfTrue="1" operator="lessThan">
      <formula>0</formula>
    </cfRule>
    <cfRule type="cellIs" dxfId="548" priority="28" operator="equal">
      <formula>MIN($F$31:$F$40)</formula>
    </cfRule>
  </conditionalFormatting>
  <conditionalFormatting sqref="E31:E40">
    <cfRule type="cellIs" dxfId="547" priority="25" stopIfTrue="1" operator="lessThan">
      <formula>0</formula>
    </cfRule>
    <cfRule type="cellIs" dxfId="546" priority="26" operator="equal">
      <formula>MIN($E$31:$E$40)</formula>
    </cfRule>
  </conditionalFormatting>
  <conditionalFormatting sqref="F19:F28">
    <cfRule type="cellIs" dxfId="545" priority="23" stopIfTrue="1" operator="lessThan">
      <formula>0</formula>
    </cfRule>
    <cfRule type="cellIs" dxfId="544" priority="24" operator="equal">
      <formula>MIN($F$19:$F$28)</formula>
    </cfRule>
  </conditionalFormatting>
  <conditionalFormatting sqref="E19:E28">
    <cfRule type="cellIs" dxfId="543" priority="21" stopIfTrue="1" operator="lessThan">
      <formula>0</formula>
    </cfRule>
    <cfRule type="cellIs" dxfId="542" priority="22" operator="equal">
      <formula>MIN($E$19:$E$28)</formula>
    </cfRule>
  </conditionalFormatting>
  <conditionalFormatting sqref="F43:F52">
    <cfRule type="cellIs" dxfId="541" priority="19" stopIfTrue="1" operator="lessThan">
      <formula>0</formula>
    </cfRule>
    <cfRule type="cellIs" dxfId="540" priority="20" operator="equal">
      <formula>MIN($F$43:$F$52)</formula>
    </cfRule>
  </conditionalFormatting>
  <conditionalFormatting sqref="E43:E52">
    <cfRule type="cellIs" dxfId="539" priority="17" stopIfTrue="1" operator="lessThan">
      <formula>0</formula>
    </cfRule>
    <cfRule type="cellIs" dxfId="538" priority="18" operator="equal">
      <formula>MIN($E$43:$E$52)</formula>
    </cfRule>
  </conditionalFormatting>
  <conditionalFormatting sqref="G19:G28">
    <cfRule type="cellIs" dxfId="537" priority="11" stopIfTrue="1" operator="lessThanOrEqual">
      <formula>0</formula>
    </cfRule>
    <cfRule type="cellIs" dxfId="536" priority="12" operator="equal">
      <formula>MIN($G$19:$G$28)</formula>
    </cfRule>
  </conditionalFormatting>
  <conditionalFormatting sqref="G31:G40">
    <cfRule type="cellIs" dxfId="535" priority="9" stopIfTrue="1" operator="lessThanOrEqual">
      <formula>0</formula>
    </cfRule>
    <cfRule type="cellIs" dxfId="534" priority="10" operator="equal">
      <formula>MIN($G$19:$G$28)</formula>
    </cfRule>
  </conditionalFormatting>
  <conditionalFormatting sqref="G43:G52">
    <cfRule type="cellIs" dxfId="533" priority="7" stopIfTrue="1" operator="lessThanOrEqual">
      <formula>0</formula>
    </cfRule>
    <cfRule type="cellIs" dxfId="532" priority="8" operator="equal">
      <formula>MIN($G$19:$G$28)</formula>
    </cfRule>
  </conditionalFormatting>
  <conditionalFormatting sqref="S7:T16">
    <cfRule type="cellIs" dxfId="531" priority="3" operator="lessThanOrEqual">
      <formula>0</formula>
    </cfRule>
    <cfRule type="cellIs" dxfId="530" priority="4" operator="greaterThan">
      <formula>0</formula>
    </cfRule>
  </conditionalFormatting>
  <conditionalFormatting sqref="U7:U16">
    <cfRule type="cellIs" dxfId="529" priority="1" operator="lessThanOrEqual">
      <formula>0</formula>
    </cfRule>
    <cfRule type="cellIs" dxfId="52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1.0000000000000009</v>
      </c>
    </row>
    <row r="2" spans="1:23" x14ac:dyDescent="0.2">
      <c r="A2" t="s">
        <v>4</v>
      </c>
      <c r="B2" s="34" t="s">
        <v>12</v>
      </c>
      <c r="C2" s="40">
        <f>'B Analysis'!B42</f>
        <v>0.57250022968645553</v>
      </c>
      <c r="D2" s="34" t="s">
        <v>13</v>
      </c>
      <c r="E2" s="40">
        <f>'B Analysis'!I42</f>
        <v>0.42749977031354541</v>
      </c>
      <c r="F2" s="34" t="s">
        <v>17</v>
      </c>
      <c r="G2" s="40">
        <f>'B Analysis'!V42</f>
        <v>2.4757651295435279</v>
      </c>
      <c r="H2" t="s">
        <v>20</v>
      </c>
      <c r="I2" s="48">
        <f>'B Analysis'!W42</f>
        <v>-4</v>
      </c>
      <c r="J2" t="s">
        <v>6</v>
      </c>
      <c r="K2" s="48">
        <f>C2*G2-E2*I2</f>
        <v>3.1273751865675687</v>
      </c>
      <c r="L2" t="s">
        <v>5</v>
      </c>
      <c r="M2" s="48">
        <v>3</v>
      </c>
      <c r="N2" t="s">
        <v>47</v>
      </c>
      <c r="O2" s="48">
        <v>4</v>
      </c>
    </row>
    <row r="4" spans="1:23" x14ac:dyDescent="0.2">
      <c r="A4" t="s">
        <v>10</v>
      </c>
      <c r="B4">
        <f>$C$2</f>
        <v>0.57250022968645553</v>
      </c>
      <c r="C4" t="s">
        <v>11</v>
      </c>
      <c r="D4">
        <f>$E$2</f>
        <v>0.42749977031354541</v>
      </c>
      <c r="E4" t="s">
        <v>5</v>
      </c>
      <c r="F4">
        <f>$G$2</f>
        <v>2.4757651295435279</v>
      </c>
      <c r="G4" t="s">
        <v>72</v>
      </c>
      <c r="H4">
        <f>$I$2</f>
        <v>-4</v>
      </c>
      <c r="I4" t="s">
        <v>6</v>
      </c>
      <c r="J4">
        <f>$K$2</f>
        <v>3.1273751865675687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0.57250022968645553</v>
      </c>
      <c r="C7" s="18">
        <v>1</v>
      </c>
      <c r="D7" s="37">
        <f>C7*D4</f>
        <v>0.42749977031354541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1.0000000000000009</v>
      </c>
      <c r="R7" s="26">
        <f>B7-D7</f>
        <v>0.14500045937291012</v>
      </c>
      <c r="S7" s="26">
        <f>SUM(C7)*$B$4*$F$4</f>
        <v>1.4173761053133871</v>
      </c>
      <c r="T7" s="9">
        <f>SUM(C7)*$D$4*$H$4</f>
        <v>-1.7099990812541817</v>
      </c>
      <c r="U7" s="91">
        <f>S7+T7</f>
        <v>-0.29262297594079456</v>
      </c>
      <c r="V7" s="68">
        <f>(U7-W7*D7)/B7</f>
        <v>0.23559255940669158</v>
      </c>
      <c r="W7" s="18">
        <f>-COUNT(D7:M7)</f>
        <v>-1</v>
      </c>
    </row>
    <row r="8" spans="1:23" x14ac:dyDescent="0.2">
      <c r="A8" s="20">
        <v>2</v>
      </c>
      <c r="B8" s="19">
        <f>C8*B4</f>
        <v>0.75802114109068741</v>
      </c>
      <c r="C8" s="19">
        <f>1/(1-B4*D4)</f>
        <v>1.3240538637090804</v>
      </c>
      <c r="D8" s="32">
        <f>C8*D4</f>
        <v>0.56603272261839421</v>
      </c>
      <c r="E8" s="1">
        <f>D8*D4</f>
        <v>0.24197885890931428</v>
      </c>
      <c r="F8" s="1"/>
      <c r="G8" s="1"/>
      <c r="H8" s="1"/>
      <c r="I8" s="1"/>
      <c r="J8" s="1"/>
      <c r="K8" s="1"/>
      <c r="L8" s="1"/>
      <c r="M8" s="3"/>
      <c r="N8">
        <f>B8+E8</f>
        <v>1.0000000000000018</v>
      </c>
      <c r="R8" s="16">
        <f>B8-E8</f>
        <v>0.51604228218137316</v>
      </c>
      <c r="S8" s="16">
        <f>SUM(C8:D8)*$B$4*$F$4</f>
        <v>2.6789635644339111</v>
      </c>
      <c r="T8" s="3">
        <f>SUM(C8:D8)*$D$4*$H$4</f>
        <v>-3.2320463261108343</v>
      </c>
      <c r="U8" s="92">
        <f>S8+T8+U7</f>
        <v>-0.84570573761771772</v>
      </c>
      <c r="V8" s="68">
        <f>(U8-W8*E8)/B8</f>
        <v>-0.47722682150867701</v>
      </c>
      <c r="W8" s="19">
        <f>-COUNT(D8:M8)</f>
        <v>-2</v>
      </c>
    </row>
    <row r="9" spans="1:23" x14ac:dyDescent="0.2">
      <c r="A9" s="20">
        <v>3</v>
      </c>
      <c r="B9" s="19">
        <f>C9*B4</f>
        <v>0.84696131681128206</v>
      </c>
      <c r="C9" s="19">
        <f>1/(1-D4*B4/(1-D4*B4))</f>
        <v>1.4794078201071503</v>
      </c>
      <c r="D9" s="32">
        <f>C9*D4*C8</f>
        <v>0.83739323627819395</v>
      </c>
      <c r="E9" s="1">
        <f>D9*(D4)</f>
        <v>0.3579854161710444</v>
      </c>
      <c r="F9" s="1">
        <f>E9*D4</f>
        <v>0.15303868318872044</v>
      </c>
      <c r="G9" s="1"/>
      <c r="H9" s="1"/>
      <c r="I9" s="1"/>
      <c r="J9" s="1"/>
      <c r="K9" s="1"/>
      <c r="L9" s="1"/>
      <c r="M9" s="3"/>
      <c r="N9">
        <f>B9+F9</f>
        <v>1.0000000000000024</v>
      </c>
      <c r="R9" s="16">
        <f>B9-F9</f>
        <v>0.69392263362256168</v>
      </c>
      <c r="S9" s="16">
        <f>SUM(C9:E9)*$B$4*$F$4</f>
        <v>3.7911784330169072</v>
      </c>
      <c r="T9" s="3">
        <f>SUM(C9:E9)*$D$4*$H$4</f>
        <v>-4.573882410622538</v>
      </c>
      <c r="U9" s="92">
        <f t="shared" ref="U9:U15" si="0">S9+T9+U8</f>
        <v>-1.6284097152233485</v>
      </c>
      <c r="V9" s="68">
        <f>(U9-W9*F9)/B9</f>
        <v>-1.3805750539581332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0.89744236278922562</v>
      </c>
      <c r="C10" s="19">
        <f>1/(1-D4*B4/(1-D4*B4/(1-D4*B4)))</f>
        <v>1.5675842842556291</v>
      </c>
      <c r="D10" s="32">
        <f>C10*D4*C9</f>
        <v>0.99141319919903126</v>
      </c>
      <c r="E10" s="1">
        <f>D10*D4*C8</f>
        <v>0.56117231238244014</v>
      </c>
      <c r="F10" s="1">
        <f>E10*D4</f>
        <v>0.23990103464981433</v>
      </c>
      <c r="G10" s="1">
        <f>F10*D4</f>
        <v>0.10255763721077753</v>
      </c>
      <c r="H10" s="1"/>
      <c r="I10" s="1"/>
      <c r="J10" s="1"/>
      <c r="K10" s="1"/>
      <c r="L10" s="1"/>
      <c r="M10" s="3"/>
      <c r="N10">
        <f>B10+G10</f>
        <v>1.0000000000000031</v>
      </c>
      <c r="R10" s="16">
        <f>B10-G10</f>
        <v>0.79488472557844814</v>
      </c>
      <c r="S10" s="16">
        <f>SUM(C10:F10)*$B$4*$F$4</f>
        <v>4.7624841072926616</v>
      </c>
      <c r="T10" s="3">
        <f>SUM(C10:F10)*$D$4*$H$4</f>
        <v>-5.7457180330815998</v>
      </c>
      <c r="U10" s="92">
        <f t="shared" si="0"/>
        <v>-2.6116436410122867</v>
      </c>
      <c r="V10" s="68">
        <f>(U10-W10*G10)/B10</f>
        <v>-2.4529854879228643</v>
      </c>
      <c r="W10" s="19">
        <f t="shared" si="1"/>
        <v>-4</v>
      </c>
    </row>
    <row r="11" spans="1:23" x14ac:dyDescent="0.2">
      <c r="A11" s="20">
        <v>5</v>
      </c>
      <c r="B11" s="19">
        <f>C11*B4</f>
        <v>0.92886538185300671</v>
      </c>
      <c r="C11" s="19">
        <f>1/(1-D4*B4/(1-D4*B4/(1-D4*B4/(1-D4*B4))))</f>
        <v>1.6224716317785999</v>
      </c>
      <c r="D11" s="32">
        <f>C11*D4*C10</f>
        <v>1.0872862568448445</v>
      </c>
      <c r="E11" s="1">
        <f>D11*D4*C9</f>
        <v>0.68765039122317673</v>
      </c>
      <c r="F11" s="1">
        <f>E11*D4*C8</f>
        <v>0.38923262315365864</v>
      </c>
      <c r="G11" s="1">
        <f>F11*D4</f>
        <v>0.16639685699672785</v>
      </c>
      <c r="H11" s="1">
        <f>G11*D4</f>
        <v>7.1134618146997022E-2</v>
      </c>
      <c r="I11" s="1"/>
      <c r="J11" s="1"/>
      <c r="K11" s="1"/>
      <c r="L11" s="1"/>
      <c r="M11" s="3"/>
      <c r="N11">
        <f>B11+H11</f>
        <v>1.0000000000000038</v>
      </c>
      <c r="R11" s="16">
        <f>B11-H11</f>
        <v>0.85773076370600965</v>
      </c>
      <c r="S11" s="16">
        <f>SUM(C11:G11)*$B$4*$F$4</f>
        <v>5.6029412644213146</v>
      </c>
      <c r="T11" s="3">
        <f>SUM(C11:G11)*$D$4*$H$4</f>
        <v>-6.7596909377579717</v>
      </c>
      <c r="U11" s="92">
        <f t="shared" si="0"/>
        <v>-3.7683933143489439</v>
      </c>
      <c r="V11" s="68">
        <f>(U11-W11*H11)/B11</f>
        <v>-3.6740740803644494</v>
      </c>
      <c r="W11" s="19">
        <f t="shared" si="1"/>
        <v>-5</v>
      </c>
    </row>
    <row r="12" spans="1:23" x14ac:dyDescent="0.2">
      <c r="A12" s="20">
        <v>6</v>
      </c>
      <c r="B12" s="19">
        <f>C12*B4</f>
        <v>0.94956126175766953</v>
      </c>
      <c r="C12" s="19">
        <f>1/(1-D4*B4/(1-D4*B4/(1-D4*B4/(1-D4*B4/(1-D4*B4)))))</f>
        <v>1.6586216258423532</v>
      </c>
      <c r="D12" s="32">
        <f>C12*D4*C11</f>
        <v>1.1504303259460074</v>
      </c>
      <c r="E12" s="1">
        <f>D12*D4*C10</f>
        <v>0.77095158914267992</v>
      </c>
      <c r="F12" s="1">
        <f>E12*D4*C9</f>
        <v>0.48758563676368183</v>
      </c>
      <c r="G12" s="1">
        <f>F12*D4*C8</f>
        <v>0.27598942548697025</v>
      </c>
      <c r="H12" s="1">
        <f>G12*D4</f>
        <v>0.11798541600464714</v>
      </c>
      <c r="I12" s="1">
        <f>H12*D4</f>
        <v>5.043873824233476E-2</v>
      </c>
      <c r="J12" s="1"/>
      <c r="K12" s="1"/>
      <c r="L12" s="1"/>
      <c r="M12" s="3"/>
      <c r="N12">
        <f>B12+I12</f>
        <v>1.0000000000000042</v>
      </c>
      <c r="R12" s="16">
        <f>B12-I12</f>
        <v>0.89912252351533473</v>
      </c>
      <c r="S12" s="16">
        <f>SUM(C12:H12)*$B$4*$F$4</f>
        <v>6.3237142331206746</v>
      </c>
      <c r="T12" s="3">
        <f>SUM(C12:H12)*$D$4*$H$4</f>
        <v>-7.6292703737653538</v>
      </c>
      <c r="U12" s="92">
        <f t="shared" si="0"/>
        <v>-5.073949454993623</v>
      </c>
      <c r="V12" s="68">
        <f>(U12-W12*I12)/B12</f>
        <v>-5.0247595575958393</v>
      </c>
      <c r="W12" s="19">
        <f t="shared" si="1"/>
        <v>-6</v>
      </c>
    </row>
    <row r="13" spans="1:23" x14ac:dyDescent="0.2">
      <c r="A13" s="20">
        <v>7</v>
      </c>
      <c r="B13" s="19">
        <f>C13*B4</f>
        <v>0.96370324856795808</v>
      </c>
      <c r="C13" s="19">
        <f>1/(1-D4*B4/(1-D4*B4/(1-D4*B4/(1-D4*B4/(1-D4*B4/(1-D4*B4))))))</f>
        <v>1.6833237762991902</v>
      </c>
      <c r="D13" s="32">
        <f>C13*D4*C12</f>
        <v>1.1935781696951111</v>
      </c>
      <c r="E13" s="1">
        <f>D13*D4*C11</f>
        <v>0.82787327827528112</v>
      </c>
      <c r="F13" s="1">
        <f>E13*D4*C10</f>
        <v>0.5547925894340886</v>
      </c>
      <c r="G13" s="1">
        <f>F13*D4*C9</f>
        <v>0.35087663324205037</v>
      </c>
      <c r="H13" s="1">
        <f>G13*D4*C8</f>
        <v>0.19860765601717356</v>
      </c>
      <c r="I13" s="1">
        <f>H13*D4</f>
        <v>8.4904727329853338E-2</v>
      </c>
      <c r="J13" s="1">
        <f>I13*D4</f>
        <v>3.6296751432046505E-2</v>
      </c>
      <c r="K13" s="1"/>
      <c r="L13" s="1"/>
      <c r="M13" s="3"/>
      <c r="N13">
        <f>B13+J13</f>
        <v>1.0000000000000047</v>
      </c>
      <c r="R13" s="16">
        <f>B13-J13</f>
        <v>0.92740649713591161</v>
      </c>
      <c r="S13" s="16">
        <f>SUM(C13:I13)*$B$4*$F$4</f>
        <v>6.9365774716921837</v>
      </c>
      <c r="T13" s="3">
        <f>SUM(C13:I13)*$D$4*$H$4</f>
        <v>-8.3686616834982246</v>
      </c>
      <c r="U13" s="92">
        <f t="shared" si="0"/>
        <v>-6.5060336667996639</v>
      </c>
      <c r="V13" s="68">
        <f>(U13-W13*J13)/B13</f>
        <v>-6.4874290047954171</v>
      </c>
      <c r="W13" s="19">
        <f t="shared" si="1"/>
        <v>-7</v>
      </c>
    </row>
    <row r="14" spans="1:23" x14ac:dyDescent="0.2">
      <c r="A14" s="20">
        <v>8</v>
      </c>
      <c r="B14" s="19">
        <f>C14*B4</f>
        <v>0.97361156102461566</v>
      </c>
      <c r="C14" s="19">
        <f>1/(1-D4*B4/(1-D4*B4/(1-D4*B4/(1-D4*B4/(1-D4*B4/(1-D4*B4/(1-D4*B4)))))))</f>
        <v>1.7006308653497642</v>
      </c>
      <c r="D14" s="32">
        <f>C14*D4*C13</f>
        <v>1.2238088807990219</v>
      </c>
      <c r="E14" s="1">
        <f>D14*D4*C12</f>
        <v>0.86775437058942573</v>
      </c>
      <c r="F14" s="1">
        <f>E14*D4*C11</f>
        <v>0.60187985484107631</v>
      </c>
      <c r="G14" s="1">
        <f>F14*D4*C10</f>
        <v>0.40334492241511971</v>
      </c>
      <c r="H14" s="1">
        <f>G14*D4*C9</f>
        <v>0.25509408580358633</v>
      </c>
      <c r="I14" s="1">
        <f>H14*D4*C8</f>
        <v>0.14439159991125425</v>
      </c>
      <c r="J14" s="1">
        <f>I14*D4</f>
        <v>6.1727375797266539E-2</v>
      </c>
      <c r="K14" s="1">
        <f>J14*D4</f>
        <v>2.6388438975389346E-2</v>
      </c>
      <c r="L14" s="1"/>
      <c r="M14" s="3"/>
      <c r="N14">
        <f>B14+K14</f>
        <v>1.0000000000000051</v>
      </c>
      <c r="R14" s="16">
        <f>B14-K14</f>
        <v>0.94722312204922632</v>
      </c>
      <c r="S14" s="16">
        <f>SUM(C14:J14)*$B$4*$F$4</f>
        <v>7.4534592803723454</v>
      </c>
      <c r="T14" s="3">
        <f>SUM(C14:J14)*$D$4*$H$4</f>
        <v>-8.992255812570022</v>
      </c>
      <c r="U14" s="92">
        <f t="shared" si="0"/>
        <v>-8.0448301989973405</v>
      </c>
      <c r="V14" s="68">
        <f>(U14-W14*K14)/B14</f>
        <v>-8.0460452615724094</v>
      </c>
      <c r="W14" s="19">
        <f t="shared" si="1"/>
        <v>-8</v>
      </c>
    </row>
    <row r="15" spans="1:23" x14ac:dyDescent="0.2">
      <c r="A15" s="20">
        <v>9</v>
      </c>
      <c r="B15" s="19">
        <f>C15*B4</f>
        <v>0.98067589358803742</v>
      </c>
      <c r="C15" s="19">
        <f>1/(1-D4*B4/(1-D4*B4/(1-D4*B4/(1-D4*B4/(1-D4*B4/(1-D4*B4/(1-D4*B4/(1-D4*B4))))))))</f>
        <v>1.71297030592482</v>
      </c>
      <c r="D15" s="32">
        <f>C15*D4*C14</f>
        <v>1.2453624801431022</v>
      </c>
      <c r="E15" s="1">
        <f>D15*D4*C13</f>
        <v>0.89618840517725729</v>
      </c>
      <c r="F15" s="1">
        <f>E15*D4*C12</f>
        <v>0.63545167686345949</v>
      </c>
      <c r="G15" s="1">
        <f>F15*D4*C11</f>
        <v>0.44075325459819492</v>
      </c>
      <c r="H15" s="1">
        <f>G15*D4*C10</f>
        <v>0.29536723292900591</v>
      </c>
      <c r="I15" s="1">
        <f>H15*D4*C9</f>
        <v>0.18680397365412643</v>
      </c>
      <c r="J15" s="1">
        <f>I15*D4*C8</f>
        <v>0.10573716180337997</v>
      </c>
      <c r="K15" s="1">
        <f>J15*D4</f>
        <v>4.5202612384551123E-2</v>
      </c>
      <c r="L15" s="1">
        <f>K15*D4</f>
        <v>1.9324106411967829E-2</v>
      </c>
      <c r="M15" s="3"/>
      <c r="N15">
        <f>B15+L15</f>
        <v>1.0000000000000053</v>
      </c>
      <c r="R15" s="16">
        <f>B15-L15</f>
        <v>0.96135178717606962</v>
      </c>
      <c r="S15" s="16">
        <f>SUM(C15:K15)*$B$4*$F$4</f>
        <v>7.8860497643256178</v>
      </c>
      <c r="T15" s="3">
        <f>SUM(C15:K15)*$D$4*$H$4</f>
        <v>-9.5141563351951302</v>
      </c>
      <c r="U15" s="92">
        <f t="shared" si="0"/>
        <v>-9.6729367698668529</v>
      </c>
      <c r="V15" s="68">
        <f>(U15-W15*L15)/B15</f>
        <v>-9.6861969120141271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0.98577547896768458</v>
      </c>
      <c r="C16" s="33">
        <f>1/(1-D4*B4/(1-D4*B4/(1-D4*B4/(1-D4*B4/(1-D4*B4/(1-D4*B4/(1-D4*B4/(1-D4*B4/(1-D4*B4)))))))))</f>
        <v>1.7218778750666526</v>
      </c>
      <c r="D16" s="38">
        <f>C16*D4*C15</f>
        <v>1.2609215466376451</v>
      </c>
      <c r="E16" s="28">
        <f>D16*D4*C14</f>
        <v>0.91671430564509315</v>
      </c>
      <c r="F16" s="28">
        <f>E16*D4*C13</f>
        <v>0.65968643240709335</v>
      </c>
      <c r="G16" s="28">
        <f>F16*D4*C12</f>
        <v>0.46775750194430071</v>
      </c>
      <c r="H16" s="28">
        <f>G16*D4*C11</f>
        <v>0.32443952679815047</v>
      </c>
      <c r="I16" s="28">
        <f>H16*D4*C10</f>
        <v>0.21742052788816371</v>
      </c>
      <c r="J16" s="28">
        <f>I16*D4*C9</f>
        <v>0.13750685260761125</v>
      </c>
      <c r="K16" s="28">
        <f>J16*D4*C8</f>
        <v>7.7833378160172439E-2</v>
      </c>
      <c r="L16" s="28">
        <f>K16*D4</f>
        <v>3.3273751286201039E-2</v>
      </c>
      <c r="M16" s="4">
        <f>L16*D4</f>
        <v>1.4224521032320981E-2</v>
      </c>
      <c r="N16">
        <f>B16+M16</f>
        <v>1.0000000000000056</v>
      </c>
      <c r="R16" s="17">
        <f>B16-M16</f>
        <v>0.97155095793536361</v>
      </c>
      <c r="S16" s="17">
        <f>SUM(C16:L16)*$B$4*$F$4</f>
        <v>8.2454886836630674</v>
      </c>
      <c r="T16" s="4">
        <f>SUM(C16:L16)*$D$4*$H$4</f>
        <v>-9.9478028595932084</v>
      </c>
      <c r="U16" s="93">
        <f>S16+T16+U15</f>
        <v>-11.375250945796994</v>
      </c>
      <c r="V16" s="69">
        <f>(U16-W16*M16)/B16</f>
        <v>-11.39509551123864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4</v>
      </c>
      <c r="D19" s="9">
        <f>SUM($C$19:C19)</f>
        <v>4</v>
      </c>
      <c r="E19" s="26">
        <f t="shared" ref="E19:E28" si="2">B19/R7</f>
        <v>6.8965298753172517</v>
      </c>
      <c r="F19" s="9">
        <f t="shared" ref="F19:F28" si="3">D19/R7</f>
        <v>27.586119501269007</v>
      </c>
      <c r="G19" s="2">
        <f>F19*2</f>
        <v>55.172239002538014</v>
      </c>
    </row>
    <row r="20" spans="1:7" x14ac:dyDescent="0.2">
      <c r="A20" s="19">
        <v>2</v>
      </c>
      <c r="B20" s="16">
        <f>C19</f>
        <v>4</v>
      </c>
      <c r="C20" s="1">
        <f>B20*$O$2</f>
        <v>16</v>
      </c>
      <c r="D20" s="3">
        <f>SUM($C$19:C20)</f>
        <v>20</v>
      </c>
      <c r="E20" s="16">
        <f t="shared" si="2"/>
        <v>7.751302825596996</v>
      </c>
      <c r="F20" s="3">
        <f t="shared" si="3"/>
        <v>38.756514127984978</v>
      </c>
      <c r="G20" s="3">
        <f t="shared" ref="G20:G28" si="4">F20*2</f>
        <v>77.513028255969957</v>
      </c>
    </row>
    <row r="21" spans="1:7" x14ac:dyDescent="0.2">
      <c r="A21" s="19">
        <v>3</v>
      </c>
      <c r="B21" s="16">
        <f t="shared" ref="B21:B28" si="5">C20</f>
        <v>16</v>
      </c>
      <c r="C21" s="1">
        <f>B21*$O$2</f>
        <v>64</v>
      </c>
      <c r="D21" s="3">
        <f>SUM($C$19:C21)</f>
        <v>84</v>
      </c>
      <c r="E21" s="16">
        <f t="shared" si="2"/>
        <v>23.057325449198014</v>
      </c>
      <c r="F21" s="3">
        <f t="shared" si="3"/>
        <v>121.05095860828956</v>
      </c>
      <c r="G21" s="3">
        <f t="shared" si="4"/>
        <v>242.10191721657912</v>
      </c>
    </row>
    <row r="22" spans="1:7" x14ac:dyDescent="0.2">
      <c r="A22" s="19">
        <v>4</v>
      </c>
      <c r="B22" s="16">
        <f t="shared" si="5"/>
        <v>64</v>
      </c>
      <c r="C22" s="1">
        <f>B22*$O$2</f>
        <v>256</v>
      </c>
      <c r="D22" s="3">
        <f>SUM($C$19:C22)</f>
        <v>340</v>
      </c>
      <c r="E22" s="16">
        <f t="shared" si="2"/>
        <v>80.514819244295268</v>
      </c>
      <c r="F22" s="3">
        <f t="shared" si="3"/>
        <v>427.73497723531864</v>
      </c>
      <c r="G22" s="3">
        <f t="shared" si="4"/>
        <v>855.46995447063728</v>
      </c>
    </row>
    <row r="23" spans="1:7" x14ac:dyDescent="0.2">
      <c r="A23" s="19">
        <v>5</v>
      </c>
      <c r="B23" s="16">
        <f t="shared" si="5"/>
        <v>256</v>
      </c>
      <c r="C23" s="1">
        <f>B23*$O$2</f>
        <v>1024</v>
      </c>
      <c r="D23" s="3">
        <f>SUM($C$19:C23)</f>
        <v>1364</v>
      </c>
      <c r="E23" s="16">
        <f t="shared" si="2"/>
        <v>298.46195430125078</v>
      </c>
      <c r="F23" s="3">
        <f t="shared" si="3"/>
        <v>1590.242600261352</v>
      </c>
      <c r="G23" s="3">
        <f t="shared" si="4"/>
        <v>3180.485200522704</v>
      </c>
    </row>
    <row r="24" spans="1:7" x14ac:dyDescent="0.2">
      <c r="A24" s="19">
        <v>6</v>
      </c>
      <c r="B24" s="16">
        <f t="shared" si="5"/>
        <v>1024</v>
      </c>
      <c r="C24" s="1">
        <f>B24*$O$2</f>
        <v>4096</v>
      </c>
      <c r="D24" s="3">
        <f>SUM($C$19:C24)</f>
        <v>5460</v>
      </c>
      <c r="E24" s="16">
        <f t="shared" si="2"/>
        <v>1138.8881639806184</v>
      </c>
      <c r="F24" s="3">
        <f t="shared" si="3"/>
        <v>6072.5872805997824</v>
      </c>
      <c r="G24" s="3">
        <f t="shared" si="4"/>
        <v>12145.174561199565</v>
      </c>
    </row>
    <row r="25" spans="1:7" x14ac:dyDescent="0.2">
      <c r="A25" s="19">
        <v>7</v>
      </c>
      <c r="B25" s="16">
        <f t="shared" si="5"/>
        <v>4096</v>
      </c>
      <c r="C25" s="1">
        <f>B25*$O$2</f>
        <v>16384</v>
      </c>
      <c r="D25" s="3">
        <f>SUM($C$19:C25)</f>
        <v>21844</v>
      </c>
      <c r="E25" s="16">
        <f t="shared" si="2"/>
        <v>4416.6177535412826</v>
      </c>
      <c r="F25" s="3">
        <f t="shared" si="3"/>
        <v>23553.856984461861</v>
      </c>
      <c r="G25" s="3">
        <f t="shared" si="4"/>
        <v>47107.713968923723</v>
      </c>
    </row>
    <row r="26" spans="1:7" x14ac:dyDescent="0.2">
      <c r="A26" s="19">
        <v>8</v>
      </c>
      <c r="B26" s="16">
        <f t="shared" si="5"/>
        <v>16384</v>
      </c>
      <c r="C26" s="1">
        <f>B26*$O$2</f>
        <v>65536</v>
      </c>
      <c r="D26" s="3">
        <f>SUM($C$19:C26)</f>
        <v>87380</v>
      </c>
      <c r="E26" s="16">
        <f t="shared" si="2"/>
        <v>17296.875064192678</v>
      </c>
      <c r="F26" s="3">
        <f t="shared" si="3"/>
        <v>92248.592719064705</v>
      </c>
      <c r="G26" s="3">
        <f t="shared" si="4"/>
        <v>184497.18543812941</v>
      </c>
    </row>
    <row r="27" spans="1:7" x14ac:dyDescent="0.2">
      <c r="A27" s="19">
        <v>9</v>
      </c>
      <c r="B27" s="16">
        <f t="shared" si="5"/>
        <v>65536</v>
      </c>
      <c r="C27" s="1">
        <f>B27*$O$2</f>
        <v>262144</v>
      </c>
      <c r="D27" s="3">
        <f>SUM($C$19:C27)</f>
        <v>349524</v>
      </c>
      <c r="E27" s="16">
        <f t="shared" si="2"/>
        <v>68170.674745931712</v>
      </c>
      <c r="F27" s="3">
        <f t="shared" si="3"/>
        <v>363575.54504237417</v>
      </c>
      <c r="G27" s="3">
        <f t="shared" si="4"/>
        <v>727151.09008474834</v>
      </c>
    </row>
    <row r="28" spans="1:7" ht="17" thickBot="1" x14ac:dyDescent="0.25">
      <c r="A28" s="33">
        <v>10</v>
      </c>
      <c r="B28" s="17">
        <f t="shared" si="5"/>
        <v>262144</v>
      </c>
      <c r="C28" s="28">
        <f>B28*$O$2</f>
        <v>1048576</v>
      </c>
      <c r="D28" s="4">
        <f>SUM($C$19:C28)</f>
        <v>1398100</v>
      </c>
      <c r="E28" s="17">
        <f t="shared" si="2"/>
        <v>269820.12405924691</v>
      </c>
      <c r="F28" s="4">
        <f t="shared" si="3"/>
        <v>1439039.2892731978</v>
      </c>
      <c r="G28" s="4">
        <f t="shared" si="4"/>
        <v>2878078.5785463955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4</v>
      </c>
      <c r="D31" s="9">
        <f>SUM($C$31:C31)</f>
        <v>4</v>
      </c>
      <c r="E31" s="3">
        <f t="shared" ref="E31:E40" si="6">B31/R7</f>
        <v>6.8965298753172517</v>
      </c>
      <c r="F31" s="3">
        <f t="shared" ref="F31:F40" si="7">D31/R7</f>
        <v>27.586119501269007</v>
      </c>
      <c r="G31" s="2">
        <f>F31*2</f>
        <v>55.172239002538014</v>
      </c>
    </row>
    <row r="32" spans="1:7" x14ac:dyDescent="0.2">
      <c r="A32" s="19">
        <v>2</v>
      </c>
      <c r="B32" s="16">
        <f>B31*($O$2+1)</f>
        <v>5</v>
      </c>
      <c r="C32" s="1">
        <f>B32*$O$2</f>
        <v>20</v>
      </c>
      <c r="D32" s="3">
        <f>SUM($C$31:C32)</f>
        <v>24</v>
      </c>
      <c r="E32" s="3">
        <f t="shared" si="6"/>
        <v>9.6891285319962446</v>
      </c>
      <c r="F32" s="3">
        <f t="shared" si="7"/>
        <v>46.507816953581973</v>
      </c>
      <c r="G32" s="3">
        <f t="shared" ref="G32:G40" si="8">F32*2</f>
        <v>93.015633907163945</v>
      </c>
    </row>
    <row r="33" spans="1:7" x14ac:dyDescent="0.2">
      <c r="A33" s="19">
        <v>3</v>
      </c>
      <c r="B33" s="16">
        <f>B32*($O$2+1)</f>
        <v>25</v>
      </c>
      <c r="C33" s="1">
        <f>B33*$O$2</f>
        <v>100</v>
      </c>
      <c r="D33" s="3">
        <f>SUM($C$31:C33)</f>
        <v>124</v>
      </c>
      <c r="E33" s="3">
        <f t="shared" si="6"/>
        <v>36.027071014371892</v>
      </c>
      <c r="F33" s="3">
        <f t="shared" si="7"/>
        <v>178.6942722312846</v>
      </c>
      <c r="G33" s="3">
        <f t="shared" si="8"/>
        <v>357.3885444625692</v>
      </c>
    </row>
    <row r="34" spans="1:7" x14ac:dyDescent="0.2">
      <c r="A34" s="19">
        <v>4</v>
      </c>
      <c r="B34" s="16">
        <f>B33*($O$2+1)</f>
        <v>125</v>
      </c>
      <c r="C34" s="1">
        <f>B34*$O$2</f>
        <v>500</v>
      </c>
      <c r="D34" s="3">
        <f>SUM($C$31:C34)</f>
        <v>624</v>
      </c>
      <c r="E34" s="3">
        <f t="shared" si="6"/>
        <v>157.2555063365142</v>
      </c>
      <c r="F34" s="3">
        <f t="shared" si="7"/>
        <v>785.01948763187886</v>
      </c>
      <c r="G34" s="3">
        <f t="shared" si="8"/>
        <v>1570.0389752637577</v>
      </c>
    </row>
    <row r="35" spans="1:7" x14ac:dyDescent="0.2">
      <c r="A35" s="19">
        <v>5</v>
      </c>
      <c r="B35" s="16">
        <f>B34*($O$2+1)</f>
        <v>625</v>
      </c>
      <c r="C35" s="1">
        <f>B35*$O$2</f>
        <v>2500</v>
      </c>
      <c r="D35" s="3">
        <f>SUM($C$31:C35)</f>
        <v>3124</v>
      </c>
      <c r="E35" s="3">
        <f t="shared" si="6"/>
        <v>728.66688061828813</v>
      </c>
      <c r="F35" s="3">
        <f t="shared" si="7"/>
        <v>3642.1685360824513</v>
      </c>
      <c r="G35" s="3">
        <f t="shared" si="8"/>
        <v>7284.3370721649026</v>
      </c>
    </row>
    <row r="36" spans="1:7" x14ac:dyDescent="0.2">
      <c r="A36" s="19">
        <v>6</v>
      </c>
      <c r="B36" s="16">
        <f>B35*($O$2+1)</f>
        <v>3125</v>
      </c>
      <c r="C36" s="1">
        <f>B36*$O$2</f>
        <v>12500</v>
      </c>
      <c r="D36" s="3">
        <f>SUM($C$31:C36)</f>
        <v>15624</v>
      </c>
      <c r="E36" s="3">
        <f t="shared" si="6"/>
        <v>3475.6108519916334</v>
      </c>
      <c r="F36" s="3">
        <f t="shared" si="7"/>
        <v>17376.942064485531</v>
      </c>
      <c r="G36" s="3">
        <f t="shared" si="8"/>
        <v>34753.884128971062</v>
      </c>
    </row>
    <row r="37" spans="1:7" x14ac:dyDescent="0.2">
      <c r="A37" s="19">
        <v>7</v>
      </c>
      <c r="B37" s="16">
        <f>B36*($O$2+1)</f>
        <v>15625</v>
      </c>
      <c r="C37" s="1">
        <f>B37*$O$2</f>
        <v>62500</v>
      </c>
      <c r="D37" s="3">
        <f>SUM($C$31:C37)</f>
        <v>78124</v>
      </c>
      <c r="E37" s="3">
        <f t="shared" si="6"/>
        <v>16848.059667744761</v>
      </c>
      <c r="F37" s="3">
        <f t="shared" si="7"/>
        <v>84239.220062905079</v>
      </c>
      <c r="G37" s="3">
        <f t="shared" si="8"/>
        <v>168478.44012581016</v>
      </c>
    </row>
    <row r="38" spans="1:7" x14ac:dyDescent="0.2">
      <c r="A38" s="19">
        <v>8</v>
      </c>
      <c r="B38" s="16">
        <f>B37*($O$2+1)</f>
        <v>78125</v>
      </c>
      <c r="C38" s="1">
        <f>B38*$O$2</f>
        <v>312500</v>
      </c>
      <c r="D38" s="3">
        <f>SUM($C$31:C38)</f>
        <v>390624</v>
      </c>
      <c r="E38" s="3">
        <f t="shared" si="6"/>
        <v>82477.927514041323</v>
      </c>
      <c r="F38" s="3">
        <f t="shared" si="7"/>
        <v>412388.58185273438</v>
      </c>
      <c r="G38" s="3">
        <f t="shared" si="8"/>
        <v>824777.16370546876</v>
      </c>
    </row>
    <row r="39" spans="1:7" x14ac:dyDescent="0.2">
      <c r="A39" s="19">
        <v>9</v>
      </c>
      <c r="B39" s="16">
        <f>B38*($O$2+1)</f>
        <v>390625</v>
      </c>
      <c r="C39" s="1">
        <f>B39*$O$2</f>
        <v>1562500</v>
      </c>
      <c r="D39" s="3">
        <f>SUM($C$31:C39)</f>
        <v>1953124</v>
      </c>
      <c r="E39" s="3">
        <f t="shared" si="6"/>
        <v>406328.88523299521</v>
      </c>
      <c r="F39" s="3">
        <f t="shared" si="7"/>
        <v>2031643.3859630297</v>
      </c>
      <c r="G39" s="3">
        <f t="shared" si="8"/>
        <v>4063286.7719260594</v>
      </c>
    </row>
    <row r="40" spans="1:7" ht="17" thickBot="1" x14ac:dyDescent="0.25">
      <c r="A40" s="33">
        <v>10</v>
      </c>
      <c r="B40" s="17">
        <f>B39*($O$2+1)</f>
        <v>1953125</v>
      </c>
      <c r="C40" s="28">
        <f>B40*$O$2</f>
        <v>7812500</v>
      </c>
      <c r="D40" s="4">
        <f>SUM($C$31:C40)</f>
        <v>9765624</v>
      </c>
      <c r="E40" s="3">
        <f t="shared" si="6"/>
        <v>2010316.5809754054</v>
      </c>
      <c r="F40" s="3">
        <f t="shared" si="7"/>
        <v>10051581.875594936</v>
      </c>
      <c r="G40" s="4">
        <f t="shared" si="8"/>
        <v>20103163.751189873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4</v>
      </c>
      <c r="D43" s="9">
        <f>SUM(C43:C43)</f>
        <v>4</v>
      </c>
      <c r="E43" s="26">
        <f t="shared" ref="E43:E52" si="9">B43/R7</f>
        <v>6.8965298753172517</v>
      </c>
      <c r="F43" s="9">
        <f t="shared" ref="F43:F52" si="10">D43/R7</f>
        <v>27.586119501269007</v>
      </c>
      <c r="G43" s="2">
        <f>F43*2</f>
        <v>55.172239002538014</v>
      </c>
    </row>
    <row r="44" spans="1:7" x14ac:dyDescent="0.2">
      <c r="A44" s="19">
        <v>2</v>
      </c>
      <c r="B44" s="16">
        <f>B43*$O$2*2</f>
        <v>8</v>
      </c>
      <c r="C44" s="1">
        <f>B44*$O$2</f>
        <v>32</v>
      </c>
      <c r="D44" s="3">
        <f>SUM($C$43:C44)</f>
        <v>36</v>
      </c>
      <c r="E44" s="16">
        <f t="shared" si="9"/>
        <v>15.502605651193992</v>
      </c>
      <c r="F44" s="3">
        <f t="shared" si="10"/>
        <v>69.761725430372962</v>
      </c>
      <c r="G44" s="3">
        <f t="shared" ref="G44:G52" si="11">F44*2</f>
        <v>139.52345086074592</v>
      </c>
    </row>
    <row r="45" spans="1:7" x14ac:dyDescent="0.2">
      <c r="A45" s="19">
        <v>3</v>
      </c>
      <c r="B45" s="16">
        <f>B44*$O$2*2</f>
        <v>64</v>
      </c>
      <c r="C45" s="1">
        <f>B45*$O$2</f>
        <v>256</v>
      </c>
      <c r="D45" s="3">
        <f>SUM($C$43:C45)</f>
        <v>292</v>
      </c>
      <c r="E45" s="16">
        <f t="shared" si="9"/>
        <v>92.229301796792058</v>
      </c>
      <c r="F45" s="3">
        <f t="shared" si="10"/>
        <v>420.79618944786375</v>
      </c>
      <c r="G45" s="3">
        <f t="shared" si="11"/>
        <v>841.59237889572751</v>
      </c>
    </row>
    <row r="46" spans="1:7" x14ac:dyDescent="0.2">
      <c r="A46" s="19">
        <v>4</v>
      </c>
      <c r="B46" s="16">
        <f>B45*$O$2*2</f>
        <v>512</v>
      </c>
      <c r="C46" s="1">
        <f>B46*$O$2</f>
        <v>2048</v>
      </c>
      <c r="D46" s="3">
        <f>SUM($C$43:C46)</f>
        <v>2340</v>
      </c>
      <c r="E46" s="16">
        <f t="shared" si="9"/>
        <v>644.11855395436214</v>
      </c>
      <c r="F46" s="3">
        <f t="shared" si="10"/>
        <v>2943.8230786195459</v>
      </c>
      <c r="G46" s="3">
        <f t="shared" si="11"/>
        <v>5887.6461572390917</v>
      </c>
    </row>
    <row r="47" spans="1:7" x14ac:dyDescent="0.2">
      <c r="A47" s="19">
        <v>5</v>
      </c>
      <c r="B47" s="16">
        <f>B46*$O$2*2</f>
        <v>4096</v>
      </c>
      <c r="C47" s="1">
        <f>B47*$O$2</f>
        <v>16384</v>
      </c>
      <c r="D47" s="3">
        <f>SUM($C$43:C47)</f>
        <v>18724</v>
      </c>
      <c r="E47" s="16">
        <f t="shared" si="9"/>
        <v>4775.3912688200126</v>
      </c>
      <c r="F47" s="3">
        <f t="shared" si="10"/>
        <v>21829.693876314923</v>
      </c>
      <c r="G47" s="3">
        <f t="shared" si="11"/>
        <v>43659.387752629846</v>
      </c>
    </row>
    <row r="48" spans="1:7" x14ac:dyDescent="0.2">
      <c r="A48" s="19">
        <v>6</v>
      </c>
      <c r="B48" s="16">
        <f>B47*$O$2*2</f>
        <v>32768</v>
      </c>
      <c r="C48" s="1">
        <f>B48*$O$2</f>
        <v>131072</v>
      </c>
      <c r="D48" s="3">
        <f>SUM($C$43:C48)</f>
        <v>149796</v>
      </c>
      <c r="E48" s="16">
        <f t="shared" si="9"/>
        <v>36444.421247379789</v>
      </c>
      <c r="F48" s="3">
        <f t="shared" si="10"/>
        <v>166602.4330191804</v>
      </c>
      <c r="G48" s="3">
        <f t="shared" si="11"/>
        <v>333204.86603836081</v>
      </c>
    </row>
    <row r="49" spans="1:7" x14ac:dyDescent="0.2">
      <c r="A49" s="19">
        <v>7</v>
      </c>
      <c r="B49" s="16">
        <f>B48*$O$2*2</f>
        <v>262144</v>
      </c>
      <c r="C49" s="1">
        <f>B49*$O$2</f>
        <v>1048576</v>
      </c>
      <c r="D49" s="3">
        <f>SUM($C$43:C49)</f>
        <v>1198372</v>
      </c>
      <c r="E49" s="16">
        <f t="shared" si="9"/>
        <v>282663.53622664209</v>
      </c>
      <c r="F49" s="3">
        <f t="shared" si="10"/>
        <v>1292175.549449896</v>
      </c>
      <c r="G49" s="3">
        <f t="shared" si="11"/>
        <v>2584351.0988997919</v>
      </c>
    </row>
    <row r="50" spans="1:7" x14ac:dyDescent="0.2">
      <c r="A50" s="19">
        <v>8</v>
      </c>
      <c r="B50" s="16">
        <f>B49*$O$2*2</f>
        <v>2097152</v>
      </c>
      <c r="C50" s="1">
        <f>B50*$O$2</f>
        <v>8388608</v>
      </c>
      <c r="D50" s="3">
        <f>SUM($C$43:C50)</f>
        <v>9586980</v>
      </c>
      <c r="E50" s="16">
        <f t="shared" si="9"/>
        <v>2214000.0082166628</v>
      </c>
      <c r="F50" s="3">
        <f t="shared" si="10"/>
        <v>10121142.291437617</v>
      </c>
      <c r="G50" s="3">
        <f t="shared" si="11"/>
        <v>20242284.582875233</v>
      </c>
    </row>
    <row r="51" spans="1:7" x14ac:dyDescent="0.2">
      <c r="A51" s="19">
        <v>9</v>
      </c>
      <c r="B51" s="16">
        <f>B50*$O$2*2</f>
        <v>16777216</v>
      </c>
      <c r="C51" s="1">
        <f>B51*$O$2</f>
        <v>67108864</v>
      </c>
      <c r="D51" s="3">
        <f>SUM($C$43:C51)</f>
        <v>76695844</v>
      </c>
      <c r="E51" s="16">
        <f t="shared" si="9"/>
        <v>17451692.734958518</v>
      </c>
      <c r="F51" s="3">
        <f t="shared" si="10"/>
        <v>79779166.193980679</v>
      </c>
      <c r="G51" s="3">
        <f t="shared" si="11"/>
        <v>159558332.38796136</v>
      </c>
    </row>
    <row r="52" spans="1:7" ht="17" thickBot="1" x14ac:dyDescent="0.25">
      <c r="A52" s="33">
        <v>10</v>
      </c>
      <c r="B52" s="17">
        <f>B51*$O$2*2</f>
        <v>134217728</v>
      </c>
      <c r="C52" s="28">
        <f>B52*$O$2</f>
        <v>536870912</v>
      </c>
      <c r="D52" s="4">
        <f>SUM($C$43:C52)</f>
        <v>613566756</v>
      </c>
      <c r="E52" s="17">
        <f t="shared" si="9"/>
        <v>138147903.51833442</v>
      </c>
      <c r="F52" s="4">
        <f t="shared" si="10"/>
        <v>631533272.63851047</v>
      </c>
      <c r="G52" s="4">
        <f t="shared" si="11"/>
        <v>1263066545.2770209</v>
      </c>
    </row>
  </sheetData>
  <conditionalFormatting sqref="R7:R16">
    <cfRule type="cellIs" dxfId="527" priority="35" operator="lessThanOrEqual">
      <formula>0</formula>
    </cfRule>
    <cfRule type="cellIs" dxfId="526" priority="36" operator="greaterThan">
      <formula>0</formula>
    </cfRule>
  </conditionalFormatting>
  <conditionalFormatting sqref="F31:F40">
    <cfRule type="cellIs" dxfId="525" priority="27" stopIfTrue="1" operator="lessThan">
      <formula>0</formula>
    </cfRule>
    <cfRule type="cellIs" dxfId="524" priority="28" operator="equal">
      <formula>MIN($F$31:$F$40)</formula>
    </cfRule>
  </conditionalFormatting>
  <conditionalFormatting sqref="E31:E40">
    <cfRule type="cellIs" dxfId="523" priority="25" stopIfTrue="1" operator="lessThan">
      <formula>0</formula>
    </cfRule>
    <cfRule type="cellIs" dxfId="522" priority="26" operator="equal">
      <formula>MIN($E$31:$E$40)</formula>
    </cfRule>
  </conditionalFormatting>
  <conditionalFormatting sqref="F19:F28">
    <cfRule type="cellIs" dxfId="521" priority="23" stopIfTrue="1" operator="lessThan">
      <formula>0</formula>
    </cfRule>
    <cfRule type="cellIs" dxfId="520" priority="24" operator="equal">
      <formula>MIN($F$19:$F$28)</formula>
    </cfRule>
  </conditionalFormatting>
  <conditionalFormatting sqref="E19:E28">
    <cfRule type="cellIs" dxfId="519" priority="21" stopIfTrue="1" operator="lessThan">
      <formula>0</formula>
    </cfRule>
    <cfRule type="cellIs" dxfId="518" priority="22" operator="equal">
      <formula>MIN($E$19:$E$28)</formula>
    </cfRule>
  </conditionalFormatting>
  <conditionalFormatting sqref="F43:F52">
    <cfRule type="cellIs" dxfId="517" priority="19" stopIfTrue="1" operator="lessThan">
      <formula>0</formula>
    </cfRule>
    <cfRule type="cellIs" dxfId="516" priority="20" operator="equal">
      <formula>MIN($F$43:$F$52)</formula>
    </cfRule>
  </conditionalFormatting>
  <conditionalFormatting sqref="E43:E52">
    <cfRule type="cellIs" dxfId="515" priority="17" stopIfTrue="1" operator="lessThan">
      <formula>0</formula>
    </cfRule>
    <cfRule type="cellIs" dxfId="514" priority="18" operator="equal">
      <formula>MIN($E$43:$E$52)</formula>
    </cfRule>
  </conditionalFormatting>
  <conditionalFormatting sqref="G19:G28">
    <cfRule type="cellIs" dxfId="513" priority="11" stopIfTrue="1" operator="lessThanOrEqual">
      <formula>0</formula>
    </cfRule>
    <cfRule type="cellIs" dxfId="512" priority="12" operator="equal">
      <formula>MIN($G$19:$G$28)</formula>
    </cfRule>
  </conditionalFormatting>
  <conditionalFormatting sqref="G31:G40">
    <cfRule type="cellIs" dxfId="511" priority="9" stopIfTrue="1" operator="lessThanOrEqual">
      <formula>0</formula>
    </cfRule>
    <cfRule type="cellIs" dxfId="510" priority="10" operator="equal">
      <formula>MIN($G$19:$G$28)</formula>
    </cfRule>
  </conditionalFormatting>
  <conditionalFormatting sqref="G43:G52">
    <cfRule type="cellIs" dxfId="509" priority="7" stopIfTrue="1" operator="lessThanOrEqual">
      <formula>0</formula>
    </cfRule>
    <cfRule type="cellIs" dxfId="508" priority="8" operator="equal">
      <formula>MIN($G$19:$G$28)</formula>
    </cfRule>
  </conditionalFormatting>
  <conditionalFormatting sqref="S7:T16">
    <cfRule type="cellIs" dxfId="507" priority="3" operator="lessThanOrEqual">
      <formula>0</formula>
    </cfRule>
    <cfRule type="cellIs" dxfId="506" priority="4" operator="greaterThan">
      <formula>0</formula>
    </cfRule>
  </conditionalFormatting>
  <conditionalFormatting sqref="U7:U16">
    <cfRule type="cellIs" dxfId="505" priority="1" operator="lessThanOrEqual">
      <formula>0</formula>
    </cfRule>
    <cfRule type="cellIs" dxfId="50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1.0000000000000013</v>
      </c>
    </row>
    <row r="2" spans="1:23" x14ac:dyDescent="0.2">
      <c r="A2" t="s">
        <v>4</v>
      </c>
      <c r="B2" s="34" t="s">
        <v>12</v>
      </c>
      <c r="C2" s="40">
        <f>'B Analysis'!B43</f>
        <v>0.62617188141414404</v>
      </c>
      <c r="D2" s="34" t="s">
        <v>13</v>
      </c>
      <c r="E2" s="40">
        <f>'B Analysis'!J43</f>
        <v>0.37382811858585718</v>
      </c>
      <c r="F2" s="34" t="s">
        <v>17</v>
      </c>
      <c r="G2" s="40">
        <f>'B Analysis'!V43</f>
        <v>2.4009993304602673</v>
      </c>
      <c r="H2" t="s">
        <v>20</v>
      </c>
      <c r="I2" s="48">
        <f>'B Analysis'!W43</f>
        <v>-5</v>
      </c>
      <c r="J2" t="s">
        <v>6</v>
      </c>
      <c r="K2" s="48">
        <f>C2*G2-E2*I2</f>
        <v>3.3725788609576917</v>
      </c>
      <c r="L2" t="s">
        <v>5</v>
      </c>
      <c r="M2" s="48">
        <v>3</v>
      </c>
      <c r="N2" t="s">
        <v>47</v>
      </c>
      <c r="O2" s="48">
        <v>5</v>
      </c>
    </row>
    <row r="4" spans="1:23" x14ac:dyDescent="0.2">
      <c r="A4" t="s">
        <v>10</v>
      </c>
      <c r="B4">
        <f>$C$2</f>
        <v>0.62617188141414404</v>
      </c>
      <c r="C4" t="s">
        <v>11</v>
      </c>
      <c r="D4">
        <f>$E$2</f>
        <v>0.37382811858585718</v>
      </c>
      <c r="E4" t="s">
        <v>5</v>
      </c>
      <c r="F4">
        <f>$G$2</f>
        <v>2.4009993304602673</v>
      </c>
      <c r="G4" t="s">
        <v>72</v>
      </c>
      <c r="H4">
        <f>$I$2</f>
        <v>-5</v>
      </c>
      <c r="I4" t="s">
        <v>6</v>
      </c>
      <c r="J4">
        <f>$K$2</f>
        <v>3.3725788609576917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0.62617188141414404</v>
      </c>
      <c r="C7" s="18">
        <v>1</v>
      </c>
      <c r="D7" s="37">
        <f>C7*D4</f>
        <v>0.37382811858585718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1.0000000000000013</v>
      </c>
      <c r="R7" s="26">
        <f>B7-D7</f>
        <v>0.25234376282828686</v>
      </c>
      <c r="S7" s="26">
        <f>SUM(C7)*$B$4*$F$4</f>
        <v>1.5034382680284057</v>
      </c>
      <c r="T7" s="9">
        <f>SUM(C7)*$D$4*$H$4</f>
        <v>-1.8691405929292859</v>
      </c>
      <c r="U7" s="91">
        <f>S7+T7</f>
        <v>-0.36570232490088017</v>
      </c>
      <c r="V7" s="68">
        <f>(U7-W7*D7)/B7</f>
        <v>1.2976938004028146E-2</v>
      </c>
      <c r="W7" s="18">
        <f>-COUNT(D7:M7)</f>
        <v>-1</v>
      </c>
    </row>
    <row r="8" spans="1:23" x14ac:dyDescent="0.2">
      <c r="A8" s="20">
        <v>2</v>
      </c>
      <c r="B8" s="19">
        <f>C8*B4</f>
        <v>0.81754284781773134</v>
      </c>
      <c r="C8" s="19">
        <f>1/(1-B4*D4)</f>
        <v>1.3056205046630263</v>
      </c>
      <c r="D8" s="32">
        <f>C8*D4</f>
        <v>0.48807765684529647</v>
      </c>
      <c r="E8" s="1">
        <f>D8*D4</f>
        <v>0.18245715218227079</v>
      </c>
      <c r="F8" s="1"/>
      <c r="G8" s="1"/>
      <c r="H8" s="1"/>
      <c r="I8" s="1"/>
      <c r="J8" s="1"/>
      <c r="K8" s="1"/>
      <c r="L8" s="1"/>
      <c r="M8" s="3"/>
      <c r="N8">
        <f>B8+E8</f>
        <v>1.0000000000000022</v>
      </c>
      <c r="R8" s="16">
        <f>B8-E8</f>
        <v>0.63508569563546058</v>
      </c>
      <c r="S8" s="16">
        <f>SUM(C8:D8)*$B$4*$F$4</f>
        <v>2.6967144573038082</v>
      </c>
      <c r="T8" s="3">
        <f>SUM(C8:D8)*$D$4*$H$4</f>
        <v>-3.3526740451378361</v>
      </c>
      <c r="U8" s="92">
        <f>S8+T8+U7</f>
        <v>-1.021661912734908</v>
      </c>
      <c r="V8" s="68">
        <f>(U8-W8*E8)/B8</f>
        <v>-0.80331888429263876</v>
      </c>
      <c r="W8" s="19">
        <f>-COUNT(D8:M8)</f>
        <v>-2</v>
      </c>
    </row>
    <row r="9" spans="1:23" x14ac:dyDescent="0.2">
      <c r="A9" s="20">
        <v>3</v>
      </c>
      <c r="B9" s="19">
        <f>C9*B4</f>
        <v>0.90177184899486507</v>
      </c>
      <c r="C9" s="19">
        <f>1/(1-D4*B4/(1-D4*B4))</f>
        <v>1.4401346910664643</v>
      </c>
      <c r="D9" s="32">
        <f>C9*D4*C8</f>
        <v>0.70289756555734484</v>
      </c>
      <c r="E9" s="1">
        <f>D9*(D4)</f>
        <v>0.26276287449088143</v>
      </c>
      <c r="F9" s="1">
        <f>E9*D4</f>
        <v>9.8228151005137931E-2</v>
      </c>
      <c r="G9" s="1"/>
      <c r="H9" s="1"/>
      <c r="I9" s="1"/>
      <c r="J9" s="1"/>
      <c r="K9" s="1"/>
      <c r="L9" s="1"/>
      <c r="M9" s="3"/>
      <c r="N9">
        <f>B9+F9</f>
        <v>1.0000000000000031</v>
      </c>
      <c r="R9" s="16">
        <f>B9-F9</f>
        <v>0.80354369798972713</v>
      </c>
      <c r="S9" s="16">
        <f>SUM(C9:E9)*$B$4*$F$4</f>
        <v>3.6169644651542416</v>
      </c>
      <c r="T9" s="3">
        <f>SUM(C9:E9)*$D$4*$H$4</f>
        <v>-4.496769337838102</v>
      </c>
      <c r="U9" s="92">
        <f t="shared" ref="U9:U15" si="0">S9+T9+U8</f>
        <v>-1.9014667854187683</v>
      </c>
      <c r="V9" s="68">
        <f>(U9-W9*F9)/B9</f>
        <v>-1.7818058239390704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0.94460571736051724</v>
      </c>
      <c r="C10" s="19">
        <f>1/(1-D4*B4/(1-D4*B4/(1-D4*B4)))</f>
        <v>1.5085406186352914</v>
      </c>
      <c r="D10" s="32">
        <f>C10*D4*C9</f>
        <v>0.81214221482894666</v>
      </c>
      <c r="E10" s="1">
        <f>D10*D4*C8</f>
        <v>0.39638846923886167</v>
      </c>
      <c r="F10" s="1">
        <f>E10*D4</f>
        <v>0.14818115568469159</v>
      </c>
      <c r="G10" s="1">
        <f>F10*D4</f>
        <v>5.5394282639486252E-2</v>
      </c>
      <c r="H10" s="1"/>
      <c r="I10" s="1"/>
      <c r="J10" s="1"/>
      <c r="K10" s="1"/>
      <c r="L10" s="1"/>
      <c r="M10" s="3"/>
      <c r="N10">
        <f>B10+G10</f>
        <v>1.0000000000000036</v>
      </c>
      <c r="R10" s="16">
        <f>B10-G10</f>
        <v>0.88921143472103104</v>
      </c>
      <c r="S10" s="16">
        <f>SUM(C10:F10)*$B$4*$F$4</f>
        <v>4.3077301935026728</v>
      </c>
      <c r="T10" s="3">
        <f>SUM(C10:F10)*$D$4*$H$4</f>
        <v>-5.3555596789630497</v>
      </c>
      <c r="U10" s="92">
        <f t="shared" si="0"/>
        <v>-2.9492962708791453</v>
      </c>
      <c r="V10" s="68">
        <f>(U10-W10*G10)/B10</f>
        <v>-2.8876801084193966</v>
      </c>
      <c r="W10" s="19">
        <f t="shared" si="1"/>
        <v>-4</v>
      </c>
    </row>
    <row r="11" spans="1:23" x14ac:dyDescent="0.2">
      <c r="A11" s="20">
        <v>5</v>
      </c>
      <c r="B11" s="19">
        <f>C11*B4</f>
        <v>0.96798796351453709</v>
      </c>
      <c r="C11" s="19">
        <f>1/(1-D4*B4/(1-D4*B4/(1-D4*B4/(1-D4*B4))))</f>
        <v>1.545882196639742</v>
      </c>
      <c r="D11" s="32">
        <f>C11*D4*C10</f>
        <v>0.87177692394446682</v>
      </c>
      <c r="E11" s="1">
        <f>D11*D4*C9</f>
        <v>0.46933230242718116</v>
      </c>
      <c r="F11" s="1">
        <f>E11*D4*C8</f>
        <v>0.22907061045046664</v>
      </c>
      <c r="G11" s="1">
        <f>F11*D4</f>
        <v>8.5633035328011739E-2</v>
      </c>
      <c r="H11" s="1">
        <f>G11*D4</f>
        <v>3.2012036485466869E-2</v>
      </c>
      <c r="I11" s="1"/>
      <c r="J11" s="1"/>
      <c r="K11" s="1"/>
      <c r="L11" s="1"/>
      <c r="M11" s="3"/>
      <c r="N11">
        <f>B11+H11</f>
        <v>1.000000000000004</v>
      </c>
      <c r="R11" s="16">
        <f>B11-H11</f>
        <v>0.93597592702907018</v>
      </c>
      <c r="S11" s="16">
        <f>SUM(C11:G11)*$B$4*$F$4</f>
        <v>4.8135508889765264</v>
      </c>
      <c r="T11" s="3">
        <f>SUM(C11:G11)*$D$4*$H$4</f>
        <v>-5.9844182192566651</v>
      </c>
      <c r="U11" s="92">
        <f t="shared" si="0"/>
        <v>-4.1201636011592839</v>
      </c>
      <c r="V11" s="68">
        <f>(U11-W11*H11)/B11</f>
        <v>-4.0910667983450368</v>
      </c>
      <c r="W11" s="19">
        <f t="shared" si="1"/>
        <v>-5</v>
      </c>
    </row>
    <row r="12" spans="1:23" x14ac:dyDescent="0.2">
      <c r="A12" s="20">
        <v>6</v>
      </c>
      <c r="B12" s="19">
        <f>C12*B4</f>
        <v>0.98124702986796741</v>
      </c>
      <c r="C12" s="19">
        <f>1/(1-D4*B4/(1-D4*B4/(1-D4*B4/(1-D4*B4/(1-D4*B4)))))</f>
        <v>1.5670569998319361</v>
      </c>
      <c r="D12" s="32">
        <f>C12*D4*C11</f>
        <v>0.90559320318136416</v>
      </c>
      <c r="E12" s="1">
        <f>D12*D4*C10</f>
        <v>0.51069561363119076</v>
      </c>
      <c r="F12" s="1">
        <f>E12*D4*C9</f>
        <v>0.27493954198798809</v>
      </c>
      <c r="G12" s="1">
        <f>F12*D4*C8</f>
        <v>0.13419184742761622</v>
      </c>
      <c r="H12" s="1">
        <f>G12*D4</f>
        <v>5.0164685853426171E-2</v>
      </c>
      <c r="I12" s="1">
        <f>H12*D4</f>
        <v>1.8752970132036872E-2</v>
      </c>
      <c r="J12" s="1"/>
      <c r="K12" s="1"/>
      <c r="L12" s="1"/>
      <c r="M12" s="3"/>
      <c r="N12">
        <f>B12+I12</f>
        <v>1.0000000000000042</v>
      </c>
      <c r="R12" s="16">
        <f>B12-I12</f>
        <v>0.9624940597359305</v>
      </c>
      <c r="S12" s="16">
        <f>SUM(C12:H12)*$B$4*$F$4</f>
        <v>5.1757995634204983</v>
      </c>
      <c r="T12" s="3">
        <f>SUM(C12:H12)*$D$4*$H$4</f>
        <v>-6.4347817070944382</v>
      </c>
      <c r="U12" s="92">
        <f t="shared" si="0"/>
        <v>-5.3791457448332238</v>
      </c>
      <c r="V12" s="68">
        <f>(U12-W12*I12)/B12</f>
        <v>-5.3672803725578238</v>
      </c>
      <c r="W12" s="19">
        <f t="shared" si="1"/>
        <v>-6</v>
      </c>
    </row>
    <row r="13" spans="1:23" x14ac:dyDescent="0.2">
      <c r="A13" s="20">
        <v>7</v>
      </c>
      <c r="B13" s="19">
        <f>C13*B4</f>
        <v>0.98892832619285664</v>
      </c>
      <c r="C13" s="19">
        <f>1/(1-D4*B4/(1-D4*B4/(1-D4*B4/(1-D4*B4/(1-D4*B4/(1-D4*B4))))))</f>
        <v>1.5793240730635572</v>
      </c>
      <c r="D13" s="32">
        <f>C13*D4*C12</f>
        <v>0.92518378780473809</v>
      </c>
      <c r="E13" s="1">
        <f>D13*D4*C11</f>
        <v>0.53465837555329321</v>
      </c>
      <c r="F13" s="1">
        <f>E13*D4*C10</f>
        <v>0.30151251823337855</v>
      </c>
      <c r="G13" s="1">
        <f>F13*D4*C9</f>
        <v>0.16232313623628708</v>
      </c>
      <c r="H13" s="1">
        <f>G13*D4*C8</f>
        <v>7.9226295985986836E-2</v>
      </c>
      <c r="I13" s="1">
        <f>H13*D4</f>
        <v>2.9617017170967708E-2</v>
      </c>
      <c r="J13" s="1">
        <f>I13*D4</f>
        <v>1.1071673807147884E-2</v>
      </c>
      <c r="K13" s="1"/>
      <c r="L13" s="1"/>
      <c r="M13" s="3"/>
      <c r="N13">
        <f>B13+J13</f>
        <v>1.0000000000000044</v>
      </c>
      <c r="R13" s="16">
        <f>B13-J13</f>
        <v>0.97785665238570874</v>
      </c>
      <c r="S13" s="16">
        <f>SUM(C13:I13)*$B$4*$F$4</f>
        <v>5.4301862979609421</v>
      </c>
      <c r="T13" s="3">
        <f>SUM(C13:I13)*$D$4*$H$4</f>
        <v>-6.7510464862634656</v>
      </c>
      <c r="U13" s="92">
        <f t="shared" si="0"/>
        <v>-6.7000059331357473</v>
      </c>
      <c r="V13" s="68">
        <f>(U13-W13*J13)/B13</f>
        <v>-6.6966473111158704</v>
      </c>
      <c r="W13" s="19">
        <f t="shared" si="1"/>
        <v>-7</v>
      </c>
    </row>
    <row r="14" spans="1:23" x14ac:dyDescent="0.2">
      <c r="A14" s="20">
        <v>8</v>
      </c>
      <c r="B14" s="19">
        <f>C14*B4</f>
        <v>0.99343355200111438</v>
      </c>
      <c r="C14" s="19">
        <f>1/(1-D4*B4/(1-D4*B4/(1-D4*B4/(1-D4*B4/(1-D4*B4/(1-D4*B4/(1-D4*B4)))))))</f>
        <v>1.5865189439001126</v>
      </c>
      <c r="D14" s="32">
        <f>C14*D4*C13</f>
        <v>0.93667403680842509</v>
      </c>
      <c r="E14" s="1">
        <f>D14*D4*C12</f>
        <v>0.54871298936877455</v>
      </c>
      <c r="F14" s="1">
        <f>E14*D4*C11</f>
        <v>0.31709807219710773</v>
      </c>
      <c r="G14" s="1">
        <f>F14*D4*C10</f>
        <v>0.17882267003889776</v>
      </c>
      <c r="H14" s="1">
        <f>G14*D4*C9</f>
        <v>9.6271480868973122E-2</v>
      </c>
      <c r="I14" s="1">
        <f>H14*D4*C8</f>
        <v>4.6987958803555191E-2</v>
      </c>
      <c r="J14" s="1">
        <f>I14*D4</f>
        <v>1.7565420235722801E-2</v>
      </c>
      <c r="K14" s="1">
        <f>J14*D4</f>
        <v>6.5664479988901984E-3</v>
      </c>
      <c r="L14" s="1"/>
      <c r="M14" s="3"/>
      <c r="N14">
        <f>B14+K14</f>
        <v>1.0000000000000047</v>
      </c>
      <c r="R14" s="16">
        <f>B14-K14</f>
        <v>0.98686710400222422</v>
      </c>
      <c r="S14" s="16">
        <f>SUM(C14:J14)*$B$4*$F$4</f>
        <v>5.6057974618221884</v>
      </c>
      <c r="T14" s="3">
        <f>SUM(C14:J14)*$D$4*$H$4</f>
        <v>-6.9693740105289397</v>
      </c>
      <c r="U14" s="92">
        <f t="shared" si="0"/>
        <v>-8.0635824818424986</v>
      </c>
      <c r="V14" s="68">
        <f>(U14-W14*K14)/B14</f>
        <v>-8.0640027525891238</v>
      </c>
      <c r="W14" s="19">
        <f t="shared" si="1"/>
        <v>-8</v>
      </c>
    </row>
    <row r="15" spans="1:23" x14ac:dyDescent="0.2">
      <c r="A15" s="20">
        <v>9</v>
      </c>
      <c r="B15" s="19">
        <f>C15*B4</f>
        <v>0.99609510179116967</v>
      </c>
      <c r="C15" s="19">
        <f>1/(1-D4*B4/(1-D4*B4/(1-D4*B4/(1-D4*B4/(1-D4*B4/(1-D4*B4/(1-D4*B4/(1-D4*B4))))))))</f>
        <v>1.5907694538144903</v>
      </c>
      <c r="D15" s="32">
        <f>C15*D4*C14</f>
        <v>0.94346212493652548</v>
      </c>
      <c r="E15" s="1">
        <f>D15*D4*C13</f>
        <v>0.55701602589611987</v>
      </c>
      <c r="F15" s="1">
        <f>E15*D4*C12</f>
        <v>0.32630554139965623</v>
      </c>
      <c r="G15" s="1">
        <f>F15*D4*C11</f>
        <v>0.18857009061165977</v>
      </c>
      <c r="H15" s="1">
        <f>G15*D4*C10</f>
        <v>0.10634125543246192</v>
      </c>
      <c r="I15" s="1">
        <f>H15*D4*C9</f>
        <v>5.7250180504082281E-2</v>
      </c>
      <c r="J15" s="1">
        <f>I15*D4*C8</f>
        <v>2.7942533954402757E-2</v>
      </c>
      <c r="K15" s="1">
        <f>J15*D4</f>
        <v>1.0445704896695815E-2</v>
      </c>
      <c r="L15" s="1">
        <f>K15*D4</f>
        <v>3.9048982088348721E-3</v>
      </c>
      <c r="M15" s="3"/>
      <c r="N15">
        <f>B15+L15</f>
        <v>1.0000000000000044</v>
      </c>
      <c r="R15" s="16">
        <f>B15-L15</f>
        <v>0.99219020358233478</v>
      </c>
      <c r="S15" s="16">
        <f>SUM(C15:K15)*$B$4*$F$4</f>
        <v>5.7252476456584454</v>
      </c>
      <c r="T15" s="3">
        <f>SUM(C15:K15)*$D$4*$H$4</f>
        <v>-7.1178797338360935</v>
      </c>
      <c r="U15" s="92">
        <f t="shared" si="0"/>
        <v>-9.4562145700201476</v>
      </c>
      <c r="V15" s="68">
        <f>(U15-W15*L15)/B15</f>
        <v>-9.4580030252128999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0.99767417597742503</v>
      </c>
      <c r="C16" s="33">
        <f>1/(1-D4*B4/(1-D4*B4/(1-D4*B4/(1-D4*B4/(1-D4*B4/(1-D4*B4/(1-D4*B4/(1-D4*B4/(1-D4*B4)))))))))</f>
        <v>1.5932912441297775</v>
      </c>
      <c r="D16" s="38">
        <f>C16*D4*C15</f>
        <v>0.9474894381873088</v>
      </c>
      <c r="E16" s="28">
        <f>D16*D4*C14</f>
        <v>0.5619421447674835</v>
      </c>
      <c r="F16" s="28">
        <f>E16*D4*C13</f>
        <v>0.33176825225812279</v>
      </c>
      <c r="G16" s="28">
        <f>F16*D4*C12</f>
        <v>0.19435314989032992</v>
      </c>
      <c r="H16" s="28">
        <f>G16*D4*C11</f>
        <v>0.1123155645113406</v>
      </c>
      <c r="I16" s="28">
        <f>H16*D4*C10</f>
        <v>6.3338666784323608E-2</v>
      </c>
      <c r="J16" s="28">
        <f>I16*D4*C9</f>
        <v>3.4099184663034569E-2</v>
      </c>
      <c r="K16" s="28">
        <f>J16*D4*C8</f>
        <v>1.6643050150668984E-2</v>
      </c>
      <c r="L16" s="28">
        <f>K16*D4</f>
        <v>6.2216401253546534E-3</v>
      </c>
      <c r="M16" s="4">
        <f>L16*D4</f>
        <v>2.3258240225796068E-3</v>
      </c>
      <c r="N16">
        <f>B16+M16</f>
        <v>1.0000000000000047</v>
      </c>
      <c r="R16" s="17">
        <f>B16-M16</f>
        <v>0.99534835195484539</v>
      </c>
      <c r="S16" s="17">
        <f>SUM(C16:L16)*$B$4*$F$4</f>
        <v>5.8054702456925487</v>
      </c>
      <c r="T16" s="4">
        <f>SUM(C16:L16)*$D$4*$H$4</f>
        <v>-7.2176159992902855</v>
      </c>
      <c r="U16" s="93">
        <f>S16+T16+U15</f>
        <v>-10.868360323617885</v>
      </c>
      <c r="V16" s="69">
        <f>(U16-W16*M16)/B16</f>
        <v>-10.870384685227622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5</v>
      </c>
      <c r="D19" s="9">
        <f>SUM($C$19:C19)</f>
        <v>5</v>
      </c>
      <c r="E19" s="26">
        <f t="shared" ref="E19:E28" si="2">B19/R7</f>
        <v>3.9628480957560783</v>
      </c>
      <c r="F19" s="9">
        <f t="shared" ref="F19:F28" si="3">D19/R7</f>
        <v>19.814240478780391</v>
      </c>
      <c r="G19" s="2">
        <f>F19*2</f>
        <v>39.628480957560782</v>
      </c>
    </row>
    <row r="20" spans="1:7" x14ac:dyDescent="0.2">
      <c r="A20" s="19">
        <v>2</v>
      </c>
      <c r="B20" s="16">
        <f>C19</f>
        <v>5</v>
      </c>
      <c r="C20" s="1">
        <f>B20*$O$2</f>
        <v>25</v>
      </c>
      <c r="D20" s="3">
        <f>SUM($C$19:C20)</f>
        <v>30</v>
      </c>
      <c r="E20" s="16">
        <f t="shared" si="2"/>
        <v>7.8729532634128194</v>
      </c>
      <c r="F20" s="3">
        <f t="shared" si="3"/>
        <v>47.23771958047692</v>
      </c>
      <c r="G20" s="3">
        <f t="shared" ref="G20:G28" si="4">F20*2</f>
        <v>94.47543916095384</v>
      </c>
    </row>
    <row r="21" spans="1:7" x14ac:dyDescent="0.2">
      <c r="A21" s="19">
        <v>3</v>
      </c>
      <c r="B21" s="16">
        <f t="shared" ref="B21:B28" si="5">C20</f>
        <v>25</v>
      </c>
      <c r="C21" s="1">
        <f>B21*$O$2</f>
        <v>125</v>
      </c>
      <c r="D21" s="3">
        <f>SUM($C$19:C21)</f>
        <v>155</v>
      </c>
      <c r="E21" s="16">
        <f t="shared" si="2"/>
        <v>31.112184766732639</v>
      </c>
      <c r="F21" s="3">
        <f t="shared" si="3"/>
        <v>192.89554555374235</v>
      </c>
      <c r="G21" s="3">
        <f t="shared" si="4"/>
        <v>385.7910911074847</v>
      </c>
    </row>
    <row r="22" spans="1:7" x14ac:dyDescent="0.2">
      <c r="A22" s="19">
        <v>4</v>
      </c>
      <c r="B22" s="16">
        <f t="shared" si="5"/>
        <v>125</v>
      </c>
      <c r="C22" s="1">
        <f>B22*$O$2</f>
        <v>625</v>
      </c>
      <c r="D22" s="3">
        <f>SUM($C$19:C22)</f>
        <v>780</v>
      </c>
      <c r="E22" s="16">
        <f t="shared" si="2"/>
        <v>140.5739907508227</v>
      </c>
      <c r="F22" s="3">
        <f t="shared" si="3"/>
        <v>877.18170228513361</v>
      </c>
      <c r="G22" s="3">
        <f t="shared" si="4"/>
        <v>1754.3634045702672</v>
      </c>
    </row>
    <row r="23" spans="1:7" x14ac:dyDescent="0.2">
      <c r="A23" s="19">
        <v>5</v>
      </c>
      <c r="B23" s="16">
        <f t="shared" si="5"/>
        <v>625</v>
      </c>
      <c r="C23" s="1">
        <f>B23*$O$2</f>
        <v>3125</v>
      </c>
      <c r="D23" s="3">
        <f>SUM($C$19:C23)</f>
        <v>3905</v>
      </c>
      <c r="E23" s="16">
        <f t="shared" si="2"/>
        <v>667.75221664497826</v>
      </c>
      <c r="F23" s="3">
        <f t="shared" si="3"/>
        <v>4172.1158495978243</v>
      </c>
      <c r="G23" s="3">
        <f t="shared" si="4"/>
        <v>8344.2316991956486</v>
      </c>
    </row>
    <row r="24" spans="1:7" x14ac:dyDescent="0.2">
      <c r="A24" s="19">
        <v>6</v>
      </c>
      <c r="B24" s="16">
        <f t="shared" si="5"/>
        <v>3125</v>
      </c>
      <c r="C24" s="1">
        <f>B24*$O$2</f>
        <v>15625</v>
      </c>
      <c r="D24" s="3">
        <f>SUM($C$19:C24)</f>
        <v>19530</v>
      </c>
      <c r="E24" s="16">
        <f t="shared" si="2"/>
        <v>3246.7732848734399</v>
      </c>
      <c r="F24" s="3">
        <f t="shared" si="3"/>
        <v>20291.034321145049</v>
      </c>
      <c r="G24" s="3">
        <f t="shared" si="4"/>
        <v>40582.068642290098</v>
      </c>
    </row>
    <row r="25" spans="1:7" x14ac:dyDescent="0.2">
      <c r="A25" s="19">
        <v>7</v>
      </c>
      <c r="B25" s="16">
        <f t="shared" si="5"/>
        <v>15625</v>
      </c>
      <c r="C25" s="1">
        <f>B25*$O$2</f>
        <v>78125</v>
      </c>
      <c r="D25" s="3">
        <f>SUM($C$19:C25)</f>
        <v>97655</v>
      </c>
      <c r="E25" s="16">
        <f t="shared" si="2"/>
        <v>15978.824669116049</v>
      </c>
      <c r="F25" s="3">
        <f t="shared" si="3"/>
        <v>99866.375876001781</v>
      </c>
      <c r="G25" s="3">
        <f t="shared" si="4"/>
        <v>199732.75175200356</v>
      </c>
    </row>
    <row r="26" spans="1:7" x14ac:dyDescent="0.2">
      <c r="A26" s="19">
        <v>8</v>
      </c>
      <c r="B26" s="16">
        <f t="shared" si="5"/>
        <v>78125</v>
      </c>
      <c r="C26" s="1">
        <f>B26*$O$2</f>
        <v>390625</v>
      </c>
      <c r="D26" s="3">
        <f>SUM($C$19:C26)</f>
        <v>488280</v>
      </c>
      <c r="E26" s="16">
        <f t="shared" si="2"/>
        <v>79164.661263067013</v>
      </c>
      <c r="F26" s="3">
        <f t="shared" si="3"/>
        <v>494777.86625958857</v>
      </c>
      <c r="G26" s="3">
        <f t="shared" si="4"/>
        <v>989555.73251917714</v>
      </c>
    </row>
    <row r="27" spans="1:7" x14ac:dyDescent="0.2">
      <c r="A27" s="19">
        <v>9</v>
      </c>
      <c r="B27" s="16">
        <f t="shared" si="5"/>
        <v>390625</v>
      </c>
      <c r="C27" s="1">
        <f>B27*$O$2</f>
        <v>1953125</v>
      </c>
      <c r="D27" s="3">
        <f>SUM($C$19:C27)</f>
        <v>2441405</v>
      </c>
      <c r="E27" s="16">
        <f t="shared" si="2"/>
        <v>393699.714620882</v>
      </c>
      <c r="F27" s="3">
        <f t="shared" si="3"/>
        <v>2460621.9565414255</v>
      </c>
      <c r="G27" s="3">
        <f t="shared" si="4"/>
        <v>4921243.9130828511</v>
      </c>
    </row>
    <row r="28" spans="1:7" ht="17" thickBot="1" x14ac:dyDescent="0.25">
      <c r="A28" s="33">
        <v>10</v>
      </c>
      <c r="B28" s="17">
        <f t="shared" si="5"/>
        <v>1953125</v>
      </c>
      <c r="C28" s="28">
        <f>B28*$O$2</f>
        <v>9765625</v>
      </c>
      <c r="D28" s="4">
        <f>SUM($C$19:C28)</f>
        <v>12207030</v>
      </c>
      <c r="E28" s="17">
        <f t="shared" si="2"/>
        <v>1962252.7089778159</v>
      </c>
      <c r="F28" s="4">
        <f t="shared" si="3"/>
        <v>12264078.175269617</v>
      </c>
      <c r="G28" s="4">
        <f t="shared" si="4"/>
        <v>24528156.350539234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5</v>
      </c>
      <c r="D31" s="9">
        <f>SUM($C$31:C31)</f>
        <v>5</v>
      </c>
      <c r="E31" s="3">
        <f t="shared" ref="E31:E40" si="6">B31/R7</f>
        <v>3.9628480957560783</v>
      </c>
      <c r="F31" s="3">
        <f t="shared" ref="F31:F40" si="7">D31/R7</f>
        <v>19.814240478780391</v>
      </c>
      <c r="G31" s="2">
        <f>F31*2</f>
        <v>39.628480957560782</v>
      </c>
    </row>
    <row r="32" spans="1:7" x14ac:dyDescent="0.2">
      <c r="A32" s="19">
        <v>2</v>
      </c>
      <c r="B32" s="16">
        <f>B31*($O$2+1)</f>
        <v>6</v>
      </c>
      <c r="C32" s="1">
        <f>B32*$O$2</f>
        <v>30</v>
      </c>
      <c r="D32" s="3">
        <f>SUM($C$31:C32)</f>
        <v>35</v>
      </c>
      <c r="E32" s="3">
        <f t="shared" si="6"/>
        <v>9.447543916095384</v>
      </c>
      <c r="F32" s="3">
        <f t="shared" si="7"/>
        <v>55.110672843889738</v>
      </c>
      <c r="G32" s="3">
        <f t="shared" ref="G32:G40" si="8">F32*2</f>
        <v>110.22134568777948</v>
      </c>
    </row>
    <row r="33" spans="1:7" x14ac:dyDescent="0.2">
      <c r="A33" s="19">
        <v>3</v>
      </c>
      <c r="B33" s="16">
        <f>B32*($O$2+1)</f>
        <v>36</v>
      </c>
      <c r="C33" s="1">
        <f>B33*$O$2</f>
        <v>180</v>
      </c>
      <c r="D33" s="3">
        <f>SUM($C$31:C33)</f>
        <v>215</v>
      </c>
      <c r="E33" s="3">
        <f t="shared" si="6"/>
        <v>44.801546064095</v>
      </c>
      <c r="F33" s="3">
        <f t="shared" si="7"/>
        <v>267.56478899390066</v>
      </c>
      <c r="G33" s="3">
        <f t="shared" si="8"/>
        <v>535.12957798780133</v>
      </c>
    </row>
    <row r="34" spans="1:7" x14ac:dyDescent="0.2">
      <c r="A34" s="19">
        <v>4</v>
      </c>
      <c r="B34" s="16">
        <f>B33*($O$2+1)</f>
        <v>216</v>
      </c>
      <c r="C34" s="1">
        <f>B34*$O$2</f>
        <v>1080</v>
      </c>
      <c r="D34" s="3">
        <f>SUM($C$31:C34)</f>
        <v>1295</v>
      </c>
      <c r="E34" s="3">
        <f t="shared" si="6"/>
        <v>242.91185601742163</v>
      </c>
      <c r="F34" s="3">
        <f t="shared" si="7"/>
        <v>1456.3465441785231</v>
      </c>
      <c r="G34" s="3">
        <f t="shared" si="8"/>
        <v>2912.6930883570462</v>
      </c>
    </row>
    <row r="35" spans="1:7" x14ac:dyDescent="0.2">
      <c r="A35" s="19">
        <v>5</v>
      </c>
      <c r="B35" s="16">
        <f>B34*($O$2+1)</f>
        <v>1296</v>
      </c>
      <c r="C35" s="1">
        <f>B35*$O$2</f>
        <v>6480</v>
      </c>
      <c r="D35" s="3">
        <f>SUM($C$31:C35)</f>
        <v>7775</v>
      </c>
      <c r="E35" s="3">
        <f t="shared" si="6"/>
        <v>1384.6509964350269</v>
      </c>
      <c r="F35" s="3">
        <f t="shared" si="7"/>
        <v>8306.8375750635296</v>
      </c>
      <c r="G35" s="3">
        <f t="shared" si="8"/>
        <v>16613.675150127059</v>
      </c>
    </row>
    <row r="36" spans="1:7" x14ac:dyDescent="0.2">
      <c r="A36" s="19">
        <v>6</v>
      </c>
      <c r="B36" s="16">
        <f>B35*($O$2+1)</f>
        <v>7776</v>
      </c>
      <c r="C36" s="1">
        <f>B36*$O$2</f>
        <v>38880</v>
      </c>
      <c r="D36" s="3">
        <f>SUM($C$31:C36)</f>
        <v>46655</v>
      </c>
      <c r="E36" s="3">
        <f t="shared" si="6"/>
        <v>8079.0109002162781</v>
      </c>
      <c r="F36" s="3">
        <f t="shared" si="7"/>
        <v>48473.026433846506</v>
      </c>
      <c r="G36" s="3">
        <f t="shared" si="8"/>
        <v>96946.052867693012</v>
      </c>
    </row>
    <row r="37" spans="1:7" x14ac:dyDescent="0.2">
      <c r="A37" s="19">
        <v>7</v>
      </c>
      <c r="B37" s="16">
        <f>B36*($O$2+1)</f>
        <v>46656</v>
      </c>
      <c r="C37" s="1">
        <f>B37*$O$2</f>
        <v>233280</v>
      </c>
      <c r="D37" s="3">
        <f>SUM($C$31:C37)</f>
        <v>279935</v>
      </c>
      <c r="E37" s="3">
        <f t="shared" si="6"/>
        <v>47712.514800785815</v>
      </c>
      <c r="F37" s="3">
        <f t="shared" si="7"/>
        <v>286274.06615993608</v>
      </c>
      <c r="G37" s="3">
        <f t="shared" si="8"/>
        <v>572548.13231987215</v>
      </c>
    </row>
    <row r="38" spans="1:7" x14ac:dyDescent="0.2">
      <c r="A38" s="19">
        <v>8</v>
      </c>
      <c r="B38" s="16">
        <f>B37*($O$2+1)</f>
        <v>279936</v>
      </c>
      <c r="C38" s="1">
        <f>B38*$O$2</f>
        <v>1399680</v>
      </c>
      <c r="D38" s="3">
        <f>SUM($C$31:C38)</f>
        <v>1679615</v>
      </c>
      <c r="E38" s="3">
        <f t="shared" si="6"/>
        <v>283661.29427632544</v>
      </c>
      <c r="F38" s="3">
        <f t="shared" si="7"/>
        <v>1701966.7523502884</v>
      </c>
      <c r="G38" s="3">
        <f t="shared" si="8"/>
        <v>3403933.5047005769</v>
      </c>
    </row>
    <row r="39" spans="1:7" x14ac:dyDescent="0.2">
      <c r="A39" s="19">
        <v>9</v>
      </c>
      <c r="B39" s="16">
        <f>B38*($O$2+1)</f>
        <v>1679616</v>
      </c>
      <c r="C39" s="1">
        <f>B39*$O$2</f>
        <v>8398080</v>
      </c>
      <c r="D39" s="3">
        <f>SUM($C$31:C39)</f>
        <v>10077695</v>
      </c>
      <c r="E39" s="3">
        <f t="shared" si="6"/>
        <v>1692836.7100740282</v>
      </c>
      <c r="F39" s="3">
        <f t="shared" si="7"/>
        <v>10157019.2525729</v>
      </c>
      <c r="G39" s="3">
        <f t="shared" si="8"/>
        <v>20314038.505145799</v>
      </c>
    </row>
    <row r="40" spans="1:7" ht="17" thickBot="1" x14ac:dyDescent="0.25">
      <c r="A40" s="33">
        <v>10</v>
      </c>
      <c r="B40" s="17">
        <f>B39*($O$2+1)</f>
        <v>10077696</v>
      </c>
      <c r="C40" s="28">
        <f>B40*$O$2</f>
        <v>50388480</v>
      </c>
      <c r="D40" s="4">
        <f>SUM($C$31:C40)</f>
        <v>60466175</v>
      </c>
      <c r="E40" s="3">
        <f t="shared" si="6"/>
        <v>10124792.97344251</v>
      </c>
      <c r="F40" s="3">
        <f t="shared" si="7"/>
        <v>60748756.835981667</v>
      </c>
      <c r="G40" s="4">
        <f t="shared" si="8"/>
        <v>121497513.67196333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5</v>
      </c>
      <c r="D43" s="9">
        <f>SUM(C43:C43)</f>
        <v>5</v>
      </c>
      <c r="E43" s="26">
        <f t="shared" ref="E43:E52" si="9">B43/R7</f>
        <v>3.9628480957560783</v>
      </c>
      <c r="F43" s="9">
        <f t="shared" ref="F43:F52" si="10">D43/R7</f>
        <v>19.814240478780391</v>
      </c>
      <c r="G43" s="2">
        <f>F43*2</f>
        <v>39.628480957560782</v>
      </c>
    </row>
    <row r="44" spans="1:7" x14ac:dyDescent="0.2">
      <c r="A44" s="19">
        <v>2</v>
      </c>
      <c r="B44" s="16">
        <f>B43*$O$2*2</f>
        <v>10</v>
      </c>
      <c r="C44" s="1">
        <f>B44*$O$2</f>
        <v>50</v>
      </c>
      <c r="D44" s="3">
        <f>SUM($C$43:C44)</f>
        <v>55</v>
      </c>
      <c r="E44" s="16">
        <f t="shared" si="9"/>
        <v>15.745906526825639</v>
      </c>
      <c r="F44" s="3">
        <f t="shared" si="10"/>
        <v>86.602485897541015</v>
      </c>
      <c r="G44" s="3">
        <f t="shared" ref="G44:G52" si="11">F44*2</f>
        <v>173.20497179508203</v>
      </c>
    </row>
    <row r="45" spans="1:7" x14ac:dyDescent="0.2">
      <c r="A45" s="19">
        <v>3</v>
      </c>
      <c r="B45" s="16">
        <f>B44*$O$2*2</f>
        <v>100</v>
      </c>
      <c r="C45" s="1">
        <f>B45*$O$2</f>
        <v>500</v>
      </c>
      <c r="D45" s="3">
        <f>SUM($C$43:C45)</f>
        <v>555</v>
      </c>
      <c r="E45" s="16">
        <f t="shared" si="9"/>
        <v>124.44873906693056</v>
      </c>
      <c r="F45" s="3">
        <f t="shared" si="10"/>
        <v>690.69050182146452</v>
      </c>
      <c r="G45" s="3">
        <f t="shared" si="11"/>
        <v>1381.381003642929</v>
      </c>
    </row>
    <row r="46" spans="1:7" x14ac:dyDescent="0.2">
      <c r="A46" s="19">
        <v>4</v>
      </c>
      <c r="B46" s="16">
        <f>B45*$O$2*2</f>
        <v>1000</v>
      </c>
      <c r="C46" s="1">
        <f>B46*$O$2</f>
        <v>5000</v>
      </c>
      <c r="D46" s="3">
        <f>SUM($C$43:C46)</f>
        <v>5555</v>
      </c>
      <c r="E46" s="16">
        <f t="shared" si="9"/>
        <v>1124.5919260065816</v>
      </c>
      <c r="F46" s="3">
        <f t="shared" si="10"/>
        <v>6247.1081489665612</v>
      </c>
      <c r="G46" s="3">
        <f t="shared" si="11"/>
        <v>12494.216297933122</v>
      </c>
    </row>
    <row r="47" spans="1:7" x14ac:dyDescent="0.2">
      <c r="A47" s="19">
        <v>5</v>
      </c>
      <c r="B47" s="16">
        <f>B46*$O$2*2</f>
        <v>10000</v>
      </c>
      <c r="C47" s="1">
        <f>B47*$O$2</f>
        <v>50000</v>
      </c>
      <c r="D47" s="3">
        <f>SUM($C$43:C47)</f>
        <v>55555</v>
      </c>
      <c r="E47" s="16">
        <f t="shared" si="9"/>
        <v>10684.035466319652</v>
      </c>
      <c r="F47" s="3">
        <f t="shared" si="10"/>
        <v>59355.159033138822</v>
      </c>
      <c r="G47" s="3">
        <f t="shared" si="11"/>
        <v>118710.31806627764</v>
      </c>
    </row>
    <row r="48" spans="1:7" x14ac:dyDescent="0.2">
      <c r="A48" s="19">
        <v>6</v>
      </c>
      <c r="B48" s="16">
        <f>B47*$O$2*2</f>
        <v>100000</v>
      </c>
      <c r="C48" s="1">
        <f>B48*$O$2</f>
        <v>500000</v>
      </c>
      <c r="D48" s="3">
        <f>SUM($C$43:C48)</f>
        <v>555555</v>
      </c>
      <c r="E48" s="16">
        <f t="shared" si="9"/>
        <v>103896.74511595008</v>
      </c>
      <c r="F48" s="3">
        <f t="shared" si="10"/>
        <v>577203.56232891651</v>
      </c>
      <c r="G48" s="3">
        <f t="shared" si="11"/>
        <v>1154407.124657833</v>
      </c>
    </row>
    <row r="49" spans="1:7" x14ac:dyDescent="0.2">
      <c r="A49" s="19">
        <v>7</v>
      </c>
      <c r="B49" s="16">
        <f>B48*$O$2*2</f>
        <v>1000000</v>
      </c>
      <c r="C49" s="1">
        <f>B49*$O$2</f>
        <v>5000000</v>
      </c>
      <c r="D49" s="3">
        <f>SUM($C$43:C49)</f>
        <v>5555555</v>
      </c>
      <c r="E49" s="16">
        <f t="shared" si="9"/>
        <v>1022644.7788234272</v>
      </c>
      <c r="F49" s="3">
        <f t="shared" si="10"/>
        <v>5681359.3142163847</v>
      </c>
      <c r="G49" s="3">
        <f t="shared" si="11"/>
        <v>11362718.628432769</v>
      </c>
    </row>
    <row r="50" spans="1:7" x14ac:dyDescent="0.2">
      <c r="A50" s="19">
        <v>8</v>
      </c>
      <c r="B50" s="16">
        <f>B49*$O$2*2</f>
        <v>10000000</v>
      </c>
      <c r="C50" s="1">
        <f>B50*$O$2</f>
        <v>50000000</v>
      </c>
      <c r="D50" s="3">
        <f>SUM($C$43:C50)</f>
        <v>55555555</v>
      </c>
      <c r="E50" s="16">
        <f t="shared" si="9"/>
        <v>10133076.641672578</v>
      </c>
      <c r="F50" s="3">
        <f t="shared" si="10"/>
        <v>56294869.668565616</v>
      </c>
      <c r="G50" s="3">
        <f t="shared" si="11"/>
        <v>112589739.33713123</v>
      </c>
    </row>
    <row r="51" spans="1:7" x14ac:dyDescent="0.2">
      <c r="A51" s="19">
        <v>9</v>
      </c>
      <c r="B51" s="16">
        <f>B50*$O$2*2</f>
        <v>100000000</v>
      </c>
      <c r="C51" s="1">
        <f>B51*$O$2</f>
        <v>500000000</v>
      </c>
      <c r="D51" s="3">
        <f>SUM($C$43:C51)</f>
        <v>555555555</v>
      </c>
      <c r="E51" s="16">
        <f t="shared" si="9"/>
        <v>100787126.94294579</v>
      </c>
      <c r="F51" s="3">
        <f t="shared" si="10"/>
        <v>559928482.45643699</v>
      </c>
      <c r="G51" s="3">
        <f t="shared" si="11"/>
        <v>1119856964.912874</v>
      </c>
    </row>
    <row r="52" spans="1:7" ht="17" thickBot="1" x14ac:dyDescent="0.25">
      <c r="A52" s="33">
        <v>10</v>
      </c>
      <c r="B52" s="17">
        <f>B51*$O$2*2</f>
        <v>1000000000</v>
      </c>
      <c r="C52" s="28">
        <f>B52*$O$2</f>
        <v>5000000000</v>
      </c>
      <c r="D52" s="4">
        <f>SUM($C$43:C52)</f>
        <v>5555555555</v>
      </c>
      <c r="E52" s="17">
        <f t="shared" si="9"/>
        <v>1004673386.9966418</v>
      </c>
      <c r="F52" s="4">
        <f t="shared" si="10"/>
        <v>5581518816.0898581</v>
      </c>
      <c r="G52" s="4">
        <f t="shared" si="11"/>
        <v>11163037632.179716</v>
      </c>
    </row>
  </sheetData>
  <conditionalFormatting sqref="R7:R16">
    <cfRule type="cellIs" dxfId="503" priority="35" operator="lessThanOrEqual">
      <formula>0</formula>
    </cfRule>
    <cfRule type="cellIs" dxfId="502" priority="36" operator="greaterThan">
      <formula>0</formula>
    </cfRule>
  </conditionalFormatting>
  <conditionalFormatting sqref="F31:F40">
    <cfRule type="cellIs" dxfId="501" priority="27" stopIfTrue="1" operator="lessThan">
      <formula>0</formula>
    </cfRule>
    <cfRule type="cellIs" dxfId="500" priority="28" operator="equal">
      <formula>MIN($F$31:$F$40)</formula>
    </cfRule>
  </conditionalFormatting>
  <conditionalFormatting sqref="E31:E40">
    <cfRule type="cellIs" dxfId="499" priority="25" stopIfTrue="1" operator="lessThan">
      <formula>0</formula>
    </cfRule>
    <cfRule type="cellIs" dxfId="498" priority="26" operator="equal">
      <formula>MIN($E$31:$E$40)</formula>
    </cfRule>
  </conditionalFormatting>
  <conditionalFormatting sqref="F19:F28">
    <cfRule type="cellIs" dxfId="497" priority="23" stopIfTrue="1" operator="lessThan">
      <formula>0</formula>
    </cfRule>
    <cfRule type="cellIs" dxfId="496" priority="24" operator="equal">
      <formula>MIN($F$19:$F$28)</formula>
    </cfRule>
  </conditionalFormatting>
  <conditionalFormatting sqref="E19:E28">
    <cfRule type="cellIs" dxfId="495" priority="21" stopIfTrue="1" operator="lessThan">
      <formula>0</formula>
    </cfRule>
    <cfRule type="cellIs" dxfId="494" priority="22" operator="equal">
      <formula>MIN($E$19:$E$28)</formula>
    </cfRule>
  </conditionalFormatting>
  <conditionalFormatting sqref="F43:F52">
    <cfRule type="cellIs" dxfId="493" priority="19" stopIfTrue="1" operator="lessThan">
      <formula>0</formula>
    </cfRule>
    <cfRule type="cellIs" dxfId="492" priority="20" operator="equal">
      <formula>MIN($F$43:$F$52)</formula>
    </cfRule>
  </conditionalFormatting>
  <conditionalFormatting sqref="E43:E52">
    <cfRule type="cellIs" dxfId="491" priority="17" stopIfTrue="1" operator="lessThan">
      <formula>0</formula>
    </cfRule>
    <cfRule type="cellIs" dxfId="490" priority="18" operator="equal">
      <formula>MIN($E$43:$E$52)</formula>
    </cfRule>
  </conditionalFormatting>
  <conditionalFormatting sqref="G19:G28">
    <cfRule type="cellIs" dxfId="489" priority="11" stopIfTrue="1" operator="lessThanOrEqual">
      <formula>0</formula>
    </cfRule>
    <cfRule type="cellIs" dxfId="488" priority="12" operator="equal">
      <formula>MIN($G$19:$G$28)</formula>
    </cfRule>
  </conditionalFormatting>
  <conditionalFormatting sqref="G31:G40">
    <cfRule type="cellIs" dxfId="487" priority="9" stopIfTrue="1" operator="lessThanOrEqual">
      <formula>0</formula>
    </cfRule>
    <cfRule type="cellIs" dxfId="486" priority="10" operator="equal">
      <formula>MIN($G$19:$G$28)</formula>
    </cfRule>
  </conditionalFormatting>
  <conditionalFormatting sqref="G43:G52">
    <cfRule type="cellIs" dxfId="485" priority="7" stopIfTrue="1" operator="lessThanOrEqual">
      <formula>0</formula>
    </cfRule>
    <cfRule type="cellIs" dxfId="484" priority="8" operator="equal">
      <formula>MIN($G$19:$G$28)</formula>
    </cfRule>
  </conditionalFormatting>
  <conditionalFormatting sqref="S7:T16">
    <cfRule type="cellIs" dxfId="483" priority="3" operator="lessThanOrEqual">
      <formula>0</formula>
    </cfRule>
    <cfRule type="cellIs" dxfId="482" priority="4" operator="greaterThan">
      <formula>0</formula>
    </cfRule>
  </conditionalFormatting>
  <conditionalFormatting sqref="U7:U16">
    <cfRule type="cellIs" dxfId="481" priority="1" operator="lessThanOrEqual">
      <formula>0</formula>
    </cfRule>
    <cfRule type="cellIs" dxfId="48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1.0000000000000011</v>
      </c>
    </row>
    <row r="2" spans="1:23" x14ac:dyDescent="0.2">
      <c r="A2" t="s">
        <v>4</v>
      </c>
      <c r="B2" s="34" t="s">
        <v>12</v>
      </c>
      <c r="C2" s="40">
        <f>'B Analysis'!B44</f>
        <v>0.66791641238300981</v>
      </c>
      <c r="D2" s="34" t="s">
        <v>13</v>
      </c>
      <c r="E2" s="40">
        <f>'B Analysis'!K44</f>
        <v>0.33208358761699125</v>
      </c>
      <c r="F2" s="34" t="s">
        <v>17</v>
      </c>
      <c r="G2" s="40">
        <f>'B Analysis'!V44</f>
        <v>2.326264755463173</v>
      </c>
      <c r="H2" t="s">
        <v>20</v>
      </c>
      <c r="I2" s="48">
        <f>'B Analysis'!W44</f>
        <v>-6</v>
      </c>
      <c r="J2" t="s">
        <v>6</v>
      </c>
      <c r="K2" s="48">
        <f>C2*G2-E2*I2</f>
        <v>3.5462519354239497</v>
      </c>
      <c r="L2" t="s">
        <v>5</v>
      </c>
      <c r="M2" s="48">
        <v>3</v>
      </c>
      <c r="N2" t="s">
        <v>47</v>
      </c>
      <c r="O2" s="48">
        <v>6</v>
      </c>
    </row>
    <row r="4" spans="1:23" x14ac:dyDescent="0.2">
      <c r="A4" t="s">
        <v>10</v>
      </c>
      <c r="B4">
        <f>$C$2</f>
        <v>0.66791641238300981</v>
      </c>
      <c r="C4" t="s">
        <v>11</v>
      </c>
      <c r="D4">
        <f>$E$2</f>
        <v>0.33208358761699125</v>
      </c>
      <c r="E4" t="s">
        <v>5</v>
      </c>
      <c r="F4">
        <f>$G$2</f>
        <v>2.326264755463173</v>
      </c>
      <c r="G4" t="s">
        <v>72</v>
      </c>
      <c r="H4">
        <f>$I$2</f>
        <v>-6</v>
      </c>
      <c r="I4" t="s">
        <v>6</v>
      </c>
      <c r="J4">
        <f>$K$2</f>
        <v>3.5462519354239497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0.66791641238300981</v>
      </c>
      <c r="C7" s="18">
        <v>1</v>
      </c>
      <c r="D7" s="37">
        <f>C7*D4</f>
        <v>0.33208358761699125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1.0000000000000011</v>
      </c>
      <c r="R7" s="26">
        <f>B7-D7</f>
        <v>0.33583282476601856</v>
      </c>
      <c r="S7" s="26">
        <f>SUM(C7)*$B$4*$F$4</f>
        <v>1.5537504097220021</v>
      </c>
      <c r="T7" s="9">
        <f>SUM(C7)*$D$4*$H$4</f>
        <v>-1.9925015257019476</v>
      </c>
      <c r="U7" s="91">
        <f>S7+T7</f>
        <v>-0.43875111597994554</v>
      </c>
      <c r="V7" s="68">
        <f>(U7-W7*D7)/B7</f>
        <v>-0.15970191237311127</v>
      </c>
      <c r="W7" s="18">
        <f>-COUNT(D7:M7)</f>
        <v>-1</v>
      </c>
    </row>
    <row r="8" spans="1:23" x14ac:dyDescent="0.2">
      <c r="A8" s="20">
        <v>2</v>
      </c>
      <c r="B8" s="19">
        <f>C8*B4</f>
        <v>0.85828824578615093</v>
      </c>
      <c r="C8" s="19">
        <f>1/(1-B4*D4)</f>
        <v>1.285023439870159</v>
      </c>
      <c r="D8" s="32">
        <f>C8*D4</f>
        <v>0.42673519408400945</v>
      </c>
      <c r="E8" s="1">
        <f>D8*D4</f>
        <v>0.1417117542138509</v>
      </c>
      <c r="F8" s="1"/>
      <c r="G8" s="1"/>
      <c r="H8" s="1"/>
      <c r="I8" s="1"/>
      <c r="J8" s="1"/>
      <c r="K8" s="1"/>
      <c r="L8" s="1"/>
      <c r="M8" s="3"/>
      <c r="N8">
        <f>B8+E8</f>
        <v>1.0000000000000018</v>
      </c>
      <c r="R8" s="16">
        <f>B8-E8</f>
        <v>0.71657649157230008</v>
      </c>
      <c r="S8" s="16">
        <f>SUM(C8:D8)*$B$4*$F$4</f>
        <v>2.6596456788514637</v>
      </c>
      <c r="T8" s="3">
        <f>SUM(C8:D8)*$D$4*$H$4</f>
        <v>-3.4106816897871619</v>
      </c>
      <c r="U8" s="92">
        <f>S8+T8+U7</f>
        <v>-1.1897871269156437</v>
      </c>
      <c r="V8" s="68">
        <f>(U8-W8*E8)/B8</f>
        <v>-1.056013085275048</v>
      </c>
      <c r="W8" s="19">
        <f>-COUNT(D8:M8)</f>
        <v>-2</v>
      </c>
    </row>
    <row r="9" spans="1:23" x14ac:dyDescent="0.2">
      <c r="A9" s="20">
        <v>3</v>
      </c>
      <c r="B9" s="19">
        <f>C9*B4</f>
        <v>0.93417945374560951</v>
      </c>
      <c r="C9" s="19">
        <f>1/(1-D4*B4/(1-D4*B4))</f>
        <v>1.3986472505034266</v>
      </c>
      <c r="D9" s="32">
        <f>C9*D4*C8</f>
        <v>0.59685200589864595</v>
      </c>
      <c r="E9" s="1">
        <f>D9*(D4)</f>
        <v>0.19820475539521998</v>
      </c>
      <c r="F9" s="1">
        <f>E9*D4</f>
        <v>6.5820546254392848E-2</v>
      </c>
      <c r="G9" s="1"/>
      <c r="H9" s="1"/>
      <c r="I9" s="1"/>
      <c r="J9" s="1"/>
      <c r="K9" s="1"/>
      <c r="L9" s="1"/>
      <c r="M9" s="3"/>
      <c r="N9">
        <f>B9+F9</f>
        <v>1.0000000000000024</v>
      </c>
      <c r="R9" s="16">
        <f>B9-F9</f>
        <v>0.86835890749121669</v>
      </c>
      <c r="S9" s="16">
        <f>SUM(C9:E9)*$B$4*$F$4</f>
        <v>3.408468507138843</v>
      </c>
      <c r="T9" s="3">
        <f>SUM(C9:E9)*$D$4*$H$4</f>
        <v>-4.3709585904445882</v>
      </c>
      <c r="U9" s="92">
        <f t="shared" ref="U9:U15" si="0">S9+T9+U8</f>
        <v>-2.152277210221389</v>
      </c>
      <c r="V9" s="68">
        <f>(U9-W9*F9)/B9</f>
        <v>-2.092548239656034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0.96831148679586154</v>
      </c>
      <c r="C10" s="19">
        <f>1/(1-D4*B4/(1-D4*B4/(1-D4*B4)))</f>
        <v>1.4497495028473613</v>
      </c>
      <c r="D10" s="32">
        <f>C10*D4*C9</f>
        <v>0.67336195743825678</v>
      </c>
      <c r="E10" s="1">
        <f>D10*D4*C8</f>
        <v>0.287347245596203</v>
      </c>
      <c r="F10" s="1">
        <f>E10*D4</f>
        <v>9.5423304209447779E-2</v>
      </c>
      <c r="G10" s="1">
        <f>F10*D4</f>
        <v>3.1688513204140963E-2</v>
      </c>
      <c r="H10" s="1"/>
      <c r="I10" s="1"/>
      <c r="J10" s="1"/>
      <c r="K10" s="1"/>
      <c r="L10" s="1"/>
      <c r="M10" s="3"/>
      <c r="N10">
        <f>B10+G10</f>
        <v>1.0000000000000024</v>
      </c>
      <c r="R10" s="16">
        <f>B10-G10</f>
        <v>0.93662297359172053</v>
      </c>
      <c r="S10" s="16">
        <f>SUM(C10:F10)*$B$4*$F$4</f>
        <v>3.8935151998943032</v>
      </c>
      <c r="T10" s="3">
        <f>SUM(C10:F10)*$D$4*$H$4</f>
        <v>-4.9929737283359161</v>
      </c>
      <c r="U10" s="92">
        <f t="shared" si="0"/>
        <v>-3.2517357386630019</v>
      </c>
      <c r="V10" s="68">
        <f>(U10-W10*G10)/B10</f>
        <v>-3.2272483890354215</v>
      </c>
      <c r="W10" s="19">
        <f t="shared" si="1"/>
        <v>-4</v>
      </c>
    </row>
    <row r="11" spans="1:23" x14ac:dyDescent="0.2">
      <c r="A11" s="20">
        <v>5</v>
      </c>
      <c r="B11" s="19">
        <f>C11*B4</f>
        <v>0.98448906223372079</v>
      </c>
      <c r="C11" s="19">
        <f>1/(1-D4*B4/(1-D4*B4/(1-D4*B4/(1-D4*B4))))</f>
        <v>1.4739704609462054</v>
      </c>
      <c r="D11" s="32">
        <f>C11*D4*C10</f>
        <v>0.70962541443645788</v>
      </c>
      <c r="E11" s="1">
        <f>D11*D4*C9</f>
        <v>0.32959815276665549</v>
      </c>
      <c r="F11" s="1">
        <f>E11*D4*C8</f>
        <v>0.14065113169060972</v>
      </c>
      <c r="G11" s="1">
        <f>F11*D4</f>
        <v>4.6707932414207565E-2</v>
      </c>
      <c r="H11" s="1">
        <f>G11*D4</f>
        <v>1.5510937766282004E-2</v>
      </c>
      <c r="I11" s="1"/>
      <c r="J11" s="1"/>
      <c r="K11" s="1"/>
      <c r="L11" s="1"/>
      <c r="M11" s="3"/>
      <c r="N11">
        <f>B11+H11</f>
        <v>1.0000000000000029</v>
      </c>
      <c r="R11" s="16">
        <f>B11-H11</f>
        <v>0.96897812446743881</v>
      </c>
      <c r="S11" s="16">
        <f>SUM(C11:G11)*$B$4*$F$4</f>
        <v>4.1959854735658837</v>
      </c>
      <c r="T11" s="3">
        <f>SUM(C11:G11)*$D$4*$H$4</f>
        <v>-5.3808561565554776</v>
      </c>
      <c r="U11" s="92">
        <f t="shared" si="0"/>
        <v>-4.4366064216525958</v>
      </c>
      <c r="V11" s="68">
        <f>(U11-W11*H11)/B11</f>
        <v>-4.4277299769393812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0.99234708393537041</v>
      </c>
      <c r="C12" s="19">
        <f>1/(1-D4*B4/(1-D4*B4/(1-D4*B4/(1-D4*B4/(1-D4*B4)))))</f>
        <v>1.485735438652942</v>
      </c>
      <c r="D12" s="32">
        <f>C12*D4*C11</f>
        <v>0.72723986062855128</v>
      </c>
      <c r="E12" s="1">
        <f>D12*D4*C10</f>
        <v>0.35012091569457998</v>
      </c>
      <c r="F12" s="1">
        <f>E12*D4*C9</f>
        <v>0.16261989031149152</v>
      </c>
      <c r="G12" s="1">
        <f>F12*D4*C8</f>
        <v>6.9395630453994661E-2</v>
      </c>
      <c r="H12" s="1">
        <f>G12*D4</f>
        <v>2.3045149926105481E-2</v>
      </c>
      <c r="I12" s="1">
        <f>H12*D4</f>
        <v>7.6529160646325494E-3</v>
      </c>
      <c r="J12" s="1"/>
      <c r="K12" s="1"/>
      <c r="L12" s="1"/>
      <c r="M12" s="3"/>
      <c r="N12">
        <f>B12+I12</f>
        <v>1.0000000000000029</v>
      </c>
      <c r="R12" s="16">
        <f>B12-I12</f>
        <v>0.98469416787073782</v>
      </c>
      <c r="S12" s="16">
        <f>SUM(C12:H12)*$B$4*$F$4</f>
        <v>4.3787124157670165</v>
      </c>
      <c r="T12" s="3">
        <f>SUM(C12:H12)*$D$4*$H$4</f>
        <v>-5.6151818943602718</v>
      </c>
      <c r="U12" s="92">
        <f t="shared" si="0"/>
        <v>-5.6730759002458511</v>
      </c>
      <c r="V12" s="68">
        <f>(U12-W12*I12)/B12</f>
        <v>-5.6705546828860758</v>
      </c>
      <c r="W12" s="19">
        <f t="shared" si="1"/>
        <v>-6</v>
      </c>
    </row>
    <row r="13" spans="1:23" x14ac:dyDescent="0.2">
      <c r="A13" s="20">
        <v>7</v>
      </c>
      <c r="B13" s="19">
        <f>C13*B4</f>
        <v>0.99620944413521217</v>
      </c>
      <c r="C13" s="19">
        <f>1/(1-D4*B4/(1-D4*B4/(1-D4*B4/(1-D4*B4/(1-D4*B4/(1-D4*B4))))))</f>
        <v>1.4915181385959806</v>
      </c>
      <c r="D13" s="32">
        <f>C13*D4*C12</f>
        <v>0.73589768043328818</v>
      </c>
      <c r="E13" s="1">
        <f>D13*D4*C11</f>
        <v>0.36020822592776008</v>
      </c>
      <c r="F13" s="1">
        <f>E13*D4*C10</f>
        <v>0.17341793365609173</v>
      </c>
      <c r="G13" s="1">
        <f>F13*D4*C9</f>
        <v>8.0547045563538477E-2</v>
      </c>
      <c r="H13" s="1">
        <f>G13*D4*C8</f>
        <v>3.4372259121450144E-2</v>
      </c>
      <c r="I13" s="1">
        <f>H13*D4</f>
        <v>1.1414463123552016E-2</v>
      </c>
      <c r="J13" s="1">
        <f>I13*D4</f>
        <v>3.7905558647910015E-3</v>
      </c>
      <c r="K13" s="1"/>
      <c r="L13" s="1"/>
      <c r="M13" s="3"/>
      <c r="N13">
        <f>B13+J13</f>
        <v>1.0000000000000031</v>
      </c>
      <c r="R13" s="16">
        <f>B13-J13</f>
        <v>0.99241888827042113</v>
      </c>
      <c r="S13" s="16">
        <f>SUM(C13:I13)*$B$4*$F$4</f>
        <v>4.4862612490240288</v>
      </c>
      <c r="T13" s="3">
        <f>SUM(C13:I13)*$D$4*$H$4</f>
        <v>-5.7531005800199608</v>
      </c>
      <c r="U13" s="92">
        <f t="shared" si="0"/>
        <v>-6.9399152312417831</v>
      </c>
      <c r="V13" s="68">
        <f>(U13-W13*J13)/B13</f>
        <v>-6.9396866099674472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0.99811890607668574</v>
      </c>
      <c r="C14" s="19">
        <f>1/(1-D4*B4/(1-D4*B4/(1-D4*B4/(1-D4*B4/(1-D4*B4/(1-D4*B4/(1-D4*B4)))))))</f>
        <v>1.4943769722854552</v>
      </c>
      <c r="D14" s="32">
        <f>C14*D4*C13</f>
        <v>0.74017790717494714</v>
      </c>
      <c r="E14" s="1">
        <f>D14*D4*C12</f>
        <v>0.36519515981934381</v>
      </c>
      <c r="F14" s="1">
        <f>E14*D4*C11</f>
        <v>0.17875623763140233</v>
      </c>
      <c r="G14" s="1">
        <f>F14*D4*C10</f>
        <v>8.606004840209304E-2</v>
      </c>
      <c r="H14" s="1">
        <f>G14*D4*C9</f>
        <v>3.997212107019138E-2</v>
      </c>
      <c r="I14" s="1">
        <f>H14*D4*C8</f>
        <v>1.7057510842837641E-2</v>
      </c>
      <c r="J14" s="1">
        <f>I14*D4</f>
        <v>5.664519396505252E-3</v>
      </c>
      <c r="K14" s="1">
        <f>J14*D4</f>
        <v>1.8810939233174983E-3</v>
      </c>
      <c r="L14" s="1"/>
      <c r="M14" s="3"/>
      <c r="N14">
        <f>B14+K14</f>
        <v>1.0000000000000033</v>
      </c>
      <c r="R14" s="16">
        <f>B14-K14</f>
        <v>0.99623781215336826</v>
      </c>
      <c r="S14" s="16">
        <f>SUM(C14:J14)*$B$4*$F$4</f>
        <v>4.5482321649156621</v>
      </c>
      <c r="T14" s="3">
        <f>SUM(C14:J14)*$D$4*$H$4</f>
        <v>-5.8325709657978919</v>
      </c>
      <c r="U14" s="92">
        <f t="shared" si="0"/>
        <v>-8.2242540321240121</v>
      </c>
      <c r="V14" s="68">
        <f>(U14-W14*K14)/B14</f>
        <v>-8.2246766700427134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0.99906560654921028</v>
      </c>
      <c r="C15" s="19">
        <f>1/(1-D4*B4/(1-D4*B4/(1-D4*B4/(1-D4*B4/(1-D4*B4/(1-D4*B4/(1-D4*B4/(1-D4*B4))))))))</f>
        <v>1.495794365921804</v>
      </c>
      <c r="D15" s="32">
        <f>C15*D4*C14</f>
        <v>0.74230001947832935</v>
      </c>
      <c r="E15" s="1">
        <f>D15*D4*C13</f>
        <v>0.36766765354601544</v>
      </c>
      <c r="F15" s="1">
        <f>E15*D4*C12</f>
        <v>0.18140293866593926</v>
      </c>
      <c r="G15" s="1">
        <f>F15*D4*C11</f>
        <v>8.8793364148759296E-2</v>
      </c>
      <c r="H15" s="1">
        <f>G15*D4*C10</f>
        <v>4.2748501074317165E-2</v>
      </c>
      <c r="I15" s="1">
        <f>H15*D4*C9</f>
        <v>1.9855302108687335E-2</v>
      </c>
      <c r="J15" s="1">
        <f>I15*D4*C8</f>
        <v>8.4729561989473311E-3</v>
      </c>
      <c r="K15" s="1">
        <f>J15*D4</f>
        <v>2.813729692268055E-3</v>
      </c>
      <c r="L15" s="1">
        <f>K15*D4</f>
        <v>9.3439345079282846E-4</v>
      </c>
      <c r="M15" s="3"/>
      <c r="N15">
        <f>B15+L15</f>
        <v>1.0000000000000031</v>
      </c>
      <c r="R15" s="16">
        <f>B15-L15</f>
        <v>0.99813121309841746</v>
      </c>
      <c r="S15" s="16">
        <f>SUM(C15:K15)*$B$4*$F$4</f>
        <v>4.5833288295279546</v>
      </c>
      <c r="T15" s="3">
        <f>SUM(C15:K15)*$D$4*$H$4</f>
        <v>-5.877578296028978</v>
      </c>
      <c r="U15" s="92">
        <f t="shared" si="0"/>
        <v>-9.5185034986250354</v>
      </c>
      <c r="V15" s="68">
        <f>(U15-W15*L15)/B15</f>
        <v>-9.5189884380225305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0.9995356415343003</v>
      </c>
      <c r="C16" s="33">
        <f>1/(1-D4*B4/(1-D4*B4/(1-D4*B4/(1-D4*B4/(1-D4*B4/(1-D4*B4/(1-D4*B4/(1-D4*B4/(1-D4*B4)))))))))</f>
        <v>1.4964980991680241</v>
      </c>
      <c r="D16" s="38">
        <f>C16*D4*C15</f>
        <v>0.74335364420317962</v>
      </c>
      <c r="E16" s="28">
        <f>D16*D4*C14</f>
        <v>0.36889524198151274</v>
      </c>
      <c r="F16" s="28">
        <f>E16*D4*C13</f>
        <v>0.18271702069865292</v>
      </c>
      <c r="G16" s="28">
        <f>F16*D4*C12</f>
        <v>9.0150450221405123E-2</v>
      </c>
      <c r="H16" s="28">
        <f>G16*D4*C11</f>
        <v>4.4126968468933742E-2</v>
      </c>
      <c r="I16" s="28">
        <f>H16*D4*C10</f>
        <v>2.1244400154050613E-2</v>
      </c>
      <c r="J16" s="28">
        <f>I16*D4*C9</f>
        <v>9.8673397329933511E-3</v>
      </c>
      <c r="K16" s="28">
        <f>J16*D4*C8</f>
        <v>4.2107411360517754E-3</v>
      </c>
      <c r="L16" s="28">
        <f>K16*D4</f>
        <v>1.3983180229865191E-3</v>
      </c>
      <c r="M16" s="4">
        <f>L16*D4</f>
        <v>4.6435846570286169E-4</v>
      </c>
      <c r="N16">
        <f>B16+M16</f>
        <v>1.0000000000000031</v>
      </c>
      <c r="R16" s="17">
        <f>B16-M16</f>
        <v>0.99907128306859749</v>
      </c>
      <c r="S16" s="17">
        <f>SUM(C16:L16)*$B$4*$F$4</f>
        <v>4.6029268939962327</v>
      </c>
      <c r="T16" s="4">
        <f>SUM(C16:L16)*$D$4*$H$4</f>
        <v>-5.9027105007315557</v>
      </c>
      <c r="U16" s="93">
        <f>S16+T16+U15</f>
        <v>-10.818287105360358</v>
      </c>
      <c r="V16" s="69">
        <f>(U16-W16*M16)/B16</f>
        <v>-10.818667260433301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6</v>
      </c>
      <c r="D19" s="9">
        <f>SUM($C$19:C19)</f>
        <v>6</v>
      </c>
      <c r="E19" s="26">
        <f t="shared" ref="E19:E28" si="2">B19/R7</f>
        <v>2.9776720030173345</v>
      </c>
      <c r="F19" s="9">
        <f t="shared" ref="F19:F28" si="3">D19/R7</f>
        <v>17.866032018104008</v>
      </c>
      <c r="G19" s="2">
        <f>F19*2</f>
        <v>35.732064036208016</v>
      </c>
    </row>
    <row r="20" spans="1:7" x14ac:dyDescent="0.2">
      <c r="A20" s="19">
        <v>2</v>
      </c>
      <c r="B20" s="16">
        <f>C19</f>
        <v>6</v>
      </c>
      <c r="C20" s="1">
        <f>B20*$O$2</f>
        <v>36</v>
      </c>
      <c r="D20" s="3">
        <f>SUM($C$19:C20)</f>
        <v>42</v>
      </c>
      <c r="E20" s="16">
        <f t="shared" si="2"/>
        <v>8.3731465803949288</v>
      </c>
      <c r="F20" s="3">
        <f t="shared" si="3"/>
        <v>58.6120260627645</v>
      </c>
      <c r="G20" s="3">
        <f t="shared" ref="G20:G28" si="4">F20*2</f>
        <v>117.224052125529</v>
      </c>
    </row>
    <row r="21" spans="1:7" x14ac:dyDescent="0.2">
      <c r="A21" s="19">
        <v>3</v>
      </c>
      <c r="B21" s="16">
        <f t="shared" ref="B21:B28" si="5">C20</f>
        <v>36</v>
      </c>
      <c r="C21" s="1">
        <f>B21*$O$2</f>
        <v>216</v>
      </c>
      <c r="D21" s="3">
        <f>SUM($C$19:C21)</f>
        <v>258</v>
      </c>
      <c r="E21" s="16">
        <f t="shared" si="2"/>
        <v>41.457512198507771</v>
      </c>
      <c r="F21" s="3">
        <f t="shared" si="3"/>
        <v>297.11217075597239</v>
      </c>
      <c r="G21" s="3">
        <f t="shared" si="4"/>
        <v>594.22434151194477</v>
      </c>
    </row>
    <row r="22" spans="1:7" x14ac:dyDescent="0.2">
      <c r="A22" s="19">
        <v>4</v>
      </c>
      <c r="B22" s="16">
        <f t="shared" si="5"/>
        <v>216</v>
      </c>
      <c r="C22" s="1">
        <f>B22*$O$2</f>
        <v>1296</v>
      </c>
      <c r="D22" s="3">
        <f>SUM($C$19:C22)</f>
        <v>1554</v>
      </c>
      <c r="E22" s="16">
        <f t="shared" si="2"/>
        <v>230.61573983359889</v>
      </c>
      <c r="F22" s="3">
        <f t="shared" si="3"/>
        <v>1659.1521282472811</v>
      </c>
      <c r="G22" s="3">
        <f t="shared" si="4"/>
        <v>3318.3042564945622</v>
      </c>
    </row>
    <row r="23" spans="1:7" x14ac:dyDescent="0.2">
      <c r="A23" s="19">
        <v>5</v>
      </c>
      <c r="B23" s="16">
        <f t="shared" si="5"/>
        <v>1296</v>
      </c>
      <c r="C23" s="1">
        <f>B23*$O$2</f>
        <v>7776</v>
      </c>
      <c r="D23" s="3">
        <f>SUM($C$19:C23)</f>
        <v>9330</v>
      </c>
      <c r="E23" s="16">
        <f t="shared" si="2"/>
        <v>1337.4914946736244</v>
      </c>
      <c r="F23" s="3">
        <f t="shared" si="3"/>
        <v>9628.700343599472</v>
      </c>
      <c r="G23" s="3">
        <f t="shared" si="4"/>
        <v>19257.400687198944</v>
      </c>
    </row>
    <row r="24" spans="1:7" x14ac:dyDescent="0.2">
      <c r="A24" s="19">
        <v>6</v>
      </c>
      <c r="B24" s="16">
        <f t="shared" si="5"/>
        <v>7776</v>
      </c>
      <c r="C24" s="1">
        <f>B24*$O$2</f>
        <v>46656</v>
      </c>
      <c r="D24" s="3">
        <f>SUM($C$19:C24)</f>
        <v>55986</v>
      </c>
      <c r="E24" s="16">
        <f t="shared" si="2"/>
        <v>7896.868138068191</v>
      </c>
      <c r="F24" s="3">
        <f t="shared" si="3"/>
        <v>56856.231941600534</v>
      </c>
      <c r="G24" s="3">
        <f t="shared" si="4"/>
        <v>113712.46388320107</v>
      </c>
    </row>
    <row r="25" spans="1:7" x14ac:dyDescent="0.2">
      <c r="A25" s="19">
        <v>7</v>
      </c>
      <c r="B25" s="16">
        <f t="shared" si="5"/>
        <v>46656</v>
      </c>
      <c r="C25" s="1">
        <f>B25*$O$2</f>
        <v>279936</v>
      </c>
      <c r="D25" s="3">
        <f>SUM($C$19:C25)</f>
        <v>335922</v>
      </c>
      <c r="E25" s="16">
        <f t="shared" si="2"/>
        <v>47012.406304873606</v>
      </c>
      <c r="F25" s="3">
        <f t="shared" si="3"/>
        <v>338488.11622826115</v>
      </c>
      <c r="G25" s="3">
        <f t="shared" si="4"/>
        <v>676976.2324565223</v>
      </c>
    </row>
    <row r="26" spans="1:7" x14ac:dyDescent="0.2">
      <c r="A26" s="19">
        <v>8</v>
      </c>
      <c r="B26" s="16">
        <f t="shared" si="5"/>
        <v>279936</v>
      </c>
      <c r="C26" s="1">
        <f>B26*$O$2</f>
        <v>1679616</v>
      </c>
      <c r="D26" s="3">
        <f>SUM($C$19:C26)</f>
        <v>2015538</v>
      </c>
      <c r="E26" s="16">
        <f t="shared" si="2"/>
        <v>280993.14901019295</v>
      </c>
      <c r="F26" s="3">
        <f t="shared" si="3"/>
        <v>2023149.4683417147</v>
      </c>
      <c r="G26" s="3">
        <f t="shared" si="4"/>
        <v>4046298.9366834294</v>
      </c>
    </row>
    <row r="27" spans="1:7" x14ac:dyDescent="0.2">
      <c r="A27" s="19">
        <v>9</v>
      </c>
      <c r="B27" s="16">
        <f t="shared" si="5"/>
        <v>1679616</v>
      </c>
      <c r="C27" s="1">
        <f>B27*$O$2</f>
        <v>10077696</v>
      </c>
      <c r="D27" s="3">
        <f>SUM($C$19:C27)</f>
        <v>12093234</v>
      </c>
      <c r="E27" s="16">
        <f t="shared" si="2"/>
        <v>1682760.7211942654</v>
      </c>
      <c r="F27" s="3">
        <f t="shared" si="3"/>
        <v>12115875.990351968</v>
      </c>
      <c r="G27" s="3">
        <f t="shared" si="4"/>
        <v>24231751.980703935</v>
      </c>
    </row>
    <row r="28" spans="1:7" ht="17" thickBot="1" x14ac:dyDescent="0.25">
      <c r="A28" s="33">
        <v>10</v>
      </c>
      <c r="B28" s="17">
        <f t="shared" si="5"/>
        <v>10077696</v>
      </c>
      <c r="C28" s="28">
        <f>B28*$O$2</f>
        <v>60466176</v>
      </c>
      <c r="D28" s="4">
        <f>SUM($C$19:C28)</f>
        <v>72559410</v>
      </c>
      <c r="E28" s="17">
        <f t="shared" si="2"/>
        <v>10087064.027150156</v>
      </c>
      <c r="F28" s="4">
        <f t="shared" si="3"/>
        <v>72626859.79436563</v>
      </c>
      <c r="G28" s="4">
        <f t="shared" si="4"/>
        <v>145253719.58873126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6</v>
      </c>
      <c r="D31" s="9">
        <f>SUM($C$31:C31)</f>
        <v>6</v>
      </c>
      <c r="E31" s="3">
        <f t="shared" ref="E31:E40" si="6">B31/R7</f>
        <v>2.9776720030173345</v>
      </c>
      <c r="F31" s="3">
        <f t="shared" ref="F31:F40" si="7">D31/R7</f>
        <v>17.866032018104008</v>
      </c>
      <c r="G31" s="2">
        <f>F31*2</f>
        <v>35.732064036208016</v>
      </c>
    </row>
    <row r="32" spans="1:7" x14ac:dyDescent="0.2">
      <c r="A32" s="19">
        <v>2</v>
      </c>
      <c r="B32" s="16">
        <f>B31*($O$2+1)</f>
        <v>7</v>
      </c>
      <c r="C32" s="1">
        <f>B32*$O$2</f>
        <v>42</v>
      </c>
      <c r="D32" s="3">
        <f>SUM($C$31:C32)</f>
        <v>48</v>
      </c>
      <c r="E32" s="3">
        <f t="shared" si="6"/>
        <v>9.7686710104607499</v>
      </c>
      <c r="F32" s="3">
        <f t="shared" si="7"/>
        <v>66.98517264315943</v>
      </c>
      <c r="G32" s="3">
        <f t="shared" ref="G32:G40" si="8">F32*2</f>
        <v>133.97034528631886</v>
      </c>
    </row>
    <row r="33" spans="1:7" x14ac:dyDescent="0.2">
      <c r="A33" s="19">
        <v>3</v>
      </c>
      <c r="B33" s="16">
        <f>B32*($O$2+1)</f>
        <v>49</v>
      </c>
      <c r="C33" s="1">
        <f>B33*$O$2</f>
        <v>294</v>
      </c>
      <c r="D33" s="3">
        <f>SUM($C$31:C33)</f>
        <v>342</v>
      </c>
      <c r="E33" s="3">
        <f t="shared" si="6"/>
        <v>56.428280492413357</v>
      </c>
      <c r="F33" s="3">
        <f t="shared" si="7"/>
        <v>393.84636588582384</v>
      </c>
      <c r="G33" s="3">
        <f t="shared" si="8"/>
        <v>787.69273177164769</v>
      </c>
    </row>
    <row r="34" spans="1:7" x14ac:dyDescent="0.2">
      <c r="A34" s="19">
        <v>4</v>
      </c>
      <c r="B34" s="16">
        <f>B33*($O$2+1)</f>
        <v>343</v>
      </c>
      <c r="C34" s="1">
        <f>B34*$O$2</f>
        <v>2058</v>
      </c>
      <c r="D34" s="3">
        <f>SUM($C$31:C34)</f>
        <v>2400</v>
      </c>
      <c r="E34" s="3">
        <f t="shared" si="6"/>
        <v>366.20925353205752</v>
      </c>
      <c r="F34" s="3">
        <f t="shared" si="7"/>
        <v>2562.3971092622101</v>
      </c>
      <c r="G34" s="3">
        <f t="shared" si="8"/>
        <v>5124.7942185244201</v>
      </c>
    </row>
    <row r="35" spans="1:7" x14ac:dyDescent="0.2">
      <c r="A35" s="19">
        <v>5</v>
      </c>
      <c r="B35" s="16">
        <f>B34*($O$2+1)</f>
        <v>2401</v>
      </c>
      <c r="C35" s="1">
        <f>B35*$O$2</f>
        <v>14406</v>
      </c>
      <c r="D35" s="3">
        <f>SUM($C$31:C35)</f>
        <v>16806</v>
      </c>
      <c r="E35" s="3">
        <f t="shared" si="6"/>
        <v>2477.8681162896391</v>
      </c>
      <c r="F35" s="3">
        <f t="shared" si="7"/>
        <v>17344.044798985287</v>
      </c>
      <c r="G35" s="3">
        <f t="shared" si="8"/>
        <v>34688.089597970575</v>
      </c>
    </row>
    <row r="36" spans="1:7" x14ac:dyDescent="0.2">
      <c r="A36" s="19">
        <v>6</v>
      </c>
      <c r="B36" s="16">
        <f>B35*($O$2+1)</f>
        <v>16807</v>
      </c>
      <c r="C36" s="1">
        <f>B36*$O$2</f>
        <v>100842</v>
      </c>
      <c r="D36" s="3">
        <f>SUM($C$31:C36)</f>
        <v>117648</v>
      </c>
      <c r="E36" s="3">
        <f t="shared" si="6"/>
        <v>17068.243672390956</v>
      </c>
      <c r="F36" s="3">
        <f t="shared" si="7"/>
        <v>119476.69016299467</v>
      </c>
      <c r="G36" s="3">
        <f t="shared" si="8"/>
        <v>238953.38032598933</v>
      </c>
    </row>
    <row r="37" spans="1:7" x14ac:dyDescent="0.2">
      <c r="A37" s="19">
        <v>7</v>
      </c>
      <c r="B37" s="16">
        <f>B36*($O$2+1)</f>
        <v>117649</v>
      </c>
      <c r="C37" s="1">
        <f>B37*$O$2</f>
        <v>705894</v>
      </c>
      <c r="D37" s="3">
        <f>SUM($C$31:C37)</f>
        <v>823542</v>
      </c>
      <c r="E37" s="3">
        <f t="shared" si="6"/>
        <v>118547.72353742445</v>
      </c>
      <c r="F37" s="3">
        <f t="shared" si="7"/>
        <v>829833.05712294707</v>
      </c>
      <c r="G37" s="3">
        <f t="shared" si="8"/>
        <v>1659666.1142458941</v>
      </c>
    </row>
    <row r="38" spans="1:7" x14ac:dyDescent="0.2">
      <c r="A38" s="19">
        <v>8</v>
      </c>
      <c r="B38" s="16">
        <f>B37*($O$2+1)</f>
        <v>823543</v>
      </c>
      <c r="C38" s="1">
        <f>B38*$O$2</f>
        <v>4941258</v>
      </c>
      <c r="D38" s="3">
        <f>SUM($C$31:C38)</f>
        <v>5764800</v>
      </c>
      <c r="E38" s="3">
        <f t="shared" si="6"/>
        <v>826653.02396012412</v>
      </c>
      <c r="F38" s="3">
        <f t="shared" si="7"/>
        <v>5786570.1639444735</v>
      </c>
      <c r="G38" s="3">
        <f t="shared" si="8"/>
        <v>11573140.327888947</v>
      </c>
    </row>
    <row r="39" spans="1:7" x14ac:dyDescent="0.2">
      <c r="A39" s="19">
        <v>9</v>
      </c>
      <c r="B39" s="16">
        <f>B38*($O$2+1)</f>
        <v>5764801</v>
      </c>
      <c r="C39" s="1">
        <f>B39*$O$2</f>
        <v>34588806</v>
      </c>
      <c r="D39" s="3">
        <f>SUM($C$31:C39)</f>
        <v>40353606</v>
      </c>
      <c r="E39" s="3">
        <f t="shared" si="6"/>
        <v>5775594.3550796267</v>
      </c>
      <c r="F39" s="3">
        <f t="shared" si="7"/>
        <v>40429159.483685106</v>
      </c>
      <c r="G39" s="3">
        <f t="shared" si="8"/>
        <v>80858318.967370212</v>
      </c>
    </row>
    <row r="40" spans="1:7" ht="17" thickBot="1" x14ac:dyDescent="0.25">
      <c r="A40" s="33">
        <v>10</v>
      </c>
      <c r="B40" s="17">
        <f>B39*($O$2+1)</f>
        <v>40353607</v>
      </c>
      <c r="C40" s="28">
        <f>B40*$O$2</f>
        <v>242121642</v>
      </c>
      <c r="D40" s="4">
        <f>SUM($C$31:C40)</f>
        <v>282475248</v>
      </c>
      <c r="E40" s="3">
        <f t="shared" si="6"/>
        <v>40391118.916015595</v>
      </c>
      <c r="F40" s="3">
        <f t="shared" si="7"/>
        <v>282737831.4111796</v>
      </c>
      <c r="G40" s="4">
        <f t="shared" si="8"/>
        <v>565475662.8223592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6</v>
      </c>
      <c r="D43" s="9">
        <f>SUM(C43:C43)</f>
        <v>6</v>
      </c>
      <c r="E43" s="26">
        <f t="shared" ref="E43:E52" si="9">B43/R7</f>
        <v>2.9776720030173345</v>
      </c>
      <c r="F43" s="9">
        <f t="shared" ref="F43:F52" si="10">D43/R7</f>
        <v>17.866032018104008</v>
      </c>
      <c r="G43" s="2">
        <f>F43*2</f>
        <v>35.732064036208016</v>
      </c>
    </row>
    <row r="44" spans="1:7" x14ac:dyDescent="0.2">
      <c r="A44" s="19">
        <v>2</v>
      </c>
      <c r="B44" s="16">
        <f>B43*$O$2*2</f>
        <v>12</v>
      </c>
      <c r="C44" s="1">
        <f>B44*$O$2</f>
        <v>72</v>
      </c>
      <c r="D44" s="3">
        <f>SUM($C$43:C44)</f>
        <v>78</v>
      </c>
      <c r="E44" s="16">
        <f t="shared" si="9"/>
        <v>16.746293160789858</v>
      </c>
      <c r="F44" s="3">
        <f t="shared" si="10"/>
        <v>108.85090554513408</v>
      </c>
      <c r="G44" s="3">
        <f t="shared" ref="G44:G52" si="11">F44*2</f>
        <v>217.70181109026817</v>
      </c>
    </row>
    <row r="45" spans="1:7" x14ac:dyDescent="0.2">
      <c r="A45" s="19">
        <v>3</v>
      </c>
      <c r="B45" s="16">
        <f>B44*$O$2*2</f>
        <v>144</v>
      </c>
      <c r="C45" s="1">
        <f>B45*$O$2</f>
        <v>864</v>
      </c>
      <c r="D45" s="3">
        <f>SUM($C$43:C45)</f>
        <v>942</v>
      </c>
      <c r="E45" s="16">
        <f t="shared" si="9"/>
        <v>165.83004879403109</v>
      </c>
      <c r="F45" s="3">
        <f t="shared" si="10"/>
        <v>1084.80490252762</v>
      </c>
      <c r="G45" s="3">
        <f t="shared" si="11"/>
        <v>2169.60980505524</v>
      </c>
    </row>
    <row r="46" spans="1:7" x14ac:dyDescent="0.2">
      <c r="A46" s="19">
        <v>4</v>
      </c>
      <c r="B46" s="16">
        <f>B45*$O$2*2</f>
        <v>1728</v>
      </c>
      <c r="C46" s="1">
        <f>B46*$O$2</f>
        <v>10368</v>
      </c>
      <c r="D46" s="3">
        <f>SUM($C$43:C46)</f>
        <v>11310</v>
      </c>
      <c r="E46" s="16">
        <f t="shared" si="9"/>
        <v>1844.9259186687912</v>
      </c>
      <c r="F46" s="3">
        <f t="shared" si="10"/>
        <v>12075.296377398165</v>
      </c>
      <c r="G46" s="3">
        <f t="shared" si="11"/>
        <v>24150.592754796329</v>
      </c>
    </row>
    <row r="47" spans="1:7" x14ac:dyDescent="0.2">
      <c r="A47" s="19">
        <v>5</v>
      </c>
      <c r="B47" s="16">
        <f>B46*$O$2*2</f>
        <v>20736</v>
      </c>
      <c r="C47" s="1">
        <f>B47*$O$2</f>
        <v>124416</v>
      </c>
      <c r="D47" s="3">
        <f>SUM($C$43:C47)</f>
        <v>135726</v>
      </c>
      <c r="E47" s="16">
        <f t="shared" si="9"/>
        <v>21399.86391477799</v>
      </c>
      <c r="F47" s="3">
        <f t="shared" si="10"/>
        <v>140071.27361579656</v>
      </c>
      <c r="G47" s="3">
        <f t="shared" si="11"/>
        <v>280142.54723159311</v>
      </c>
    </row>
    <row r="48" spans="1:7" x14ac:dyDescent="0.2">
      <c r="A48" s="19">
        <v>6</v>
      </c>
      <c r="B48" s="16">
        <f>B47*$O$2*2</f>
        <v>248832</v>
      </c>
      <c r="C48" s="1">
        <f>B48*$O$2</f>
        <v>1492992</v>
      </c>
      <c r="D48" s="3">
        <f>SUM($C$43:C48)</f>
        <v>1628718</v>
      </c>
      <c r="E48" s="16">
        <f t="shared" si="9"/>
        <v>252699.78041818211</v>
      </c>
      <c r="F48" s="3">
        <f t="shared" si="10"/>
        <v>1654034.3724406054</v>
      </c>
      <c r="G48" s="3">
        <f t="shared" si="11"/>
        <v>3308068.7448812108</v>
      </c>
    </row>
    <row r="49" spans="1:7" x14ac:dyDescent="0.2">
      <c r="A49" s="19">
        <v>7</v>
      </c>
      <c r="B49" s="16">
        <f>B48*$O$2*2</f>
        <v>2985984</v>
      </c>
      <c r="C49" s="1">
        <f>B49*$O$2</f>
        <v>17915904</v>
      </c>
      <c r="D49" s="3">
        <f>SUM($C$43:C49)</f>
        <v>19544622</v>
      </c>
      <c r="E49" s="16">
        <f t="shared" si="9"/>
        <v>3008794.0035119108</v>
      </c>
      <c r="F49" s="3">
        <f t="shared" si="10"/>
        <v>19693923.837002128</v>
      </c>
      <c r="G49" s="3">
        <f t="shared" si="11"/>
        <v>39387847.674004257</v>
      </c>
    </row>
    <row r="50" spans="1:7" x14ac:dyDescent="0.2">
      <c r="A50" s="19">
        <v>8</v>
      </c>
      <c r="B50" s="16">
        <f>B49*$O$2*2</f>
        <v>35831808</v>
      </c>
      <c r="C50" s="1">
        <f>B50*$O$2</f>
        <v>214990848</v>
      </c>
      <c r="D50" s="3">
        <f>SUM($C$43:C50)</f>
        <v>234535470</v>
      </c>
      <c r="E50" s="16">
        <f t="shared" si="9"/>
        <v>35967123.073304698</v>
      </c>
      <c r="F50" s="3">
        <f t="shared" si="10"/>
        <v>235421168.65957087</v>
      </c>
      <c r="G50" s="3">
        <f t="shared" si="11"/>
        <v>470842337.31914175</v>
      </c>
    </row>
    <row r="51" spans="1:7" x14ac:dyDescent="0.2">
      <c r="A51" s="19">
        <v>9</v>
      </c>
      <c r="B51" s="16">
        <f>B50*$O$2*2</f>
        <v>429981696</v>
      </c>
      <c r="C51" s="1">
        <f>B51*$O$2</f>
        <v>2579890176</v>
      </c>
      <c r="D51" s="3">
        <f>SUM($C$43:C51)</f>
        <v>2814425646</v>
      </c>
      <c r="E51" s="16">
        <f t="shared" si="9"/>
        <v>430786744.62573195</v>
      </c>
      <c r="F51" s="3">
        <f t="shared" si="10"/>
        <v>2819695055.1855879</v>
      </c>
      <c r="G51" s="3">
        <f t="shared" si="11"/>
        <v>5639390110.3711758</v>
      </c>
    </row>
    <row r="52" spans="1:7" ht="17" thickBot="1" x14ac:dyDescent="0.25">
      <c r="A52" s="33">
        <v>10</v>
      </c>
      <c r="B52" s="17">
        <f>B51*$O$2*2</f>
        <v>5159780352</v>
      </c>
      <c r="C52" s="28">
        <f>B52*$O$2</f>
        <v>30958682112</v>
      </c>
      <c r="D52" s="4">
        <f>SUM($C$43:C52)</f>
        <v>33773107758</v>
      </c>
      <c r="E52" s="17">
        <f t="shared" si="9"/>
        <v>5164576781.9008799</v>
      </c>
      <c r="F52" s="4">
        <f t="shared" si="10"/>
        <v>33804502571.89616</v>
      </c>
      <c r="G52" s="4">
        <f t="shared" si="11"/>
        <v>67609005143.79232</v>
      </c>
    </row>
  </sheetData>
  <conditionalFormatting sqref="R7:R16">
    <cfRule type="cellIs" dxfId="479" priority="35" operator="lessThanOrEqual">
      <formula>0</formula>
    </cfRule>
    <cfRule type="cellIs" dxfId="478" priority="36" operator="greaterThan">
      <formula>0</formula>
    </cfRule>
  </conditionalFormatting>
  <conditionalFormatting sqref="F31:F40">
    <cfRule type="cellIs" dxfId="477" priority="27" stopIfTrue="1" operator="lessThan">
      <formula>0</formula>
    </cfRule>
    <cfRule type="cellIs" dxfId="476" priority="28" operator="equal">
      <formula>MIN($F$31:$F$40)</formula>
    </cfRule>
  </conditionalFormatting>
  <conditionalFormatting sqref="E31:E40">
    <cfRule type="cellIs" dxfId="475" priority="25" stopIfTrue="1" operator="lessThan">
      <formula>0</formula>
    </cfRule>
    <cfRule type="cellIs" dxfId="474" priority="26" operator="equal">
      <formula>MIN($E$31:$E$40)</formula>
    </cfRule>
  </conditionalFormatting>
  <conditionalFormatting sqref="F19:F28">
    <cfRule type="cellIs" dxfId="473" priority="23" stopIfTrue="1" operator="lessThan">
      <formula>0</formula>
    </cfRule>
    <cfRule type="cellIs" dxfId="472" priority="24" operator="equal">
      <formula>MIN($F$19:$F$28)</formula>
    </cfRule>
  </conditionalFormatting>
  <conditionalFormatting sqref="E19:E28">
    <cfRule type="cellIs" dxfId="471" priority="21" stopIfTrue="1" operator="lessThan">
      <formula>0</formula>
    </cfRule>
    <cfRule type="cellIs" dxfId="470" priority="22" operator="equal">
      <formula>MIN($E$19:$E$28)</formula>
    </cfRule>
  </conditionalFormatting>
  <conditionalFormatting sqref="F43:F52">
    <cfRule type="cellIs" dxfId="469" priority="19" stopIfTrue="1" operator="lessThan">
      <formula>0</formula>
    </cfRule>
    <cfRule type="cellIs" dxfId="468" priority="20" operator="equal">
      <formula>MIN($F$43:$F$52)</formula>
    </cfRule>
  </conditionalFormatting>
  <conditionalFormatting sqref="E43:E52">
    <cfRule type="cellIs" dxfId="467" priority="17" stopIfTrue="1" operator="lessThan">
      <formula>0</formula>
    </cfRule>
    <cfRule type="cellIs" dxfId="466" priority="18" operator="equal">
      <formula>MIN($E$43:$E$52)</formula>
    </cfRule>
  </conditionalFormatting>
  <conditionalFormatting sqref="G19:G28">
    <cfRule type="cellIs" dxfId="465" priority="11" stopIfTrue="1" operator="lessThanOrEqual">
      <formula>0</formula>
    </cfRule>
    <cfRule type="cellIs" dxfId="464" priority="12" operator="equal">
      <formula>MIN($G$19:$G$28)</formula>
    </cfRule>
  </conditionalFormatting>
  <conditionalFormatting sqref="G31:G40">
    <cfRule type="cellIs" dxfId="463" priority="9" stopIfTrue="1" operator="lessThanOrEqual">
      <formula>0</formula>
    </cfRule>
    <cfRule type="cellIs" dxfId="462" priority="10" operator="equal">
      <formula>MIN($G$19:$G$28)</formula>
    </cfRule>
  </conditionalFormatting>
  <conditionalFormatting sqref="G43:G52">
    <cfRule type="cellIs" dxfId="461" priority="7" stopIfTrue="1" operator="lessThanOrEqual">
      <formula>0</formula>
    </cfRule>
    <cfRule type="cellIs" dxfId="460" priority="8" operator="equal">
      <formula>MIN($G$19:$G$28)</formula>
    </cfRule>
  </conditionalFormatting>
  <conditionalFormatting sqref="S7:T16">
    <cfRule type="cellIs" dxfId="459" priority="3" operator="lessThanOrEqual">
      <formula>0</formula>
    </cfRule>
    <cfRule type="cellIs" dxfId="458" priority="4" operator="greaterThan">
      <formula>0</formula>
    </cfRule>
  </conditionalFormatting>
  <conditionalFormatting sqref="U7:U16">
    <cfRule type="cellIs" dxfId="457" priority="1" operator="lessThanOrEqual">
      <formula>0</formula>
    </cfRule>
    <cfRule type="cellIs" dxfId="45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1.0000000000000016</v>
      </c>
    </row>
    <row r="2" spans="1:23" x14ac:dyDescent="0.2">
      <c r="A2" t="s">
        <v>4</v>
      </c>
      <c r="B2" s="34" t="s">
        <v>12</v>
      </c>
      <c r="C2" s="40">
        <f>'B Analysis'!B45</f>
        <v>0.70131195882090847</v>
      </c>
      <c r="D2" s="34" t="s">
        <v>13</v>
      </c>
      <c r="E2" s="40">
        <f>'B Analysis'!L45</f>
        <v>0.29868804117909303</v>
      </c>
      <c r="F2" s="34" t="s">
        <v>17</v>
      </c>
      <c r="G2" s="40">
        <f>'B Analysis'!V45</f>
        <v>2.2515614044985313</v>
      </c>
      <c r="H2" t="s">
        <v>20</v>
      </c>
      <c r="I2" s="48">
        <f>'B Analysis'!W45</f>
        <v>-7</v>
      </c>
      <c r="J2" t="s">
        <v>6</v>
      </c>
      <c r="K2" s="48">
        <f>C2*G2-E2*I2</f>
        <v>3.6698632272480722</v>
      </c>
      <c r="L2" t="s">
        <v>5</v>
      </c>
      <c r="M2" s="48">
        <v>3</v>
      </c>
      <c r="N2" t="s">
        <v>47</v>
      </c>
      <c r="O2" s="48">
        <v>7</v>
      </c>
    </row>
    <row r="4" spans="1:23" x14ac:dyDescent="0.2">
      <c r="A4" t="s">
        <v>10</v>
      </c>
      <c r="B4">
        <f>$C$2</f>
        <v>0.70131195882090847</v>
      </c>
      <c r="C4" t="s">
        <v>11</v>
      </c>
      <c r="D4">
        <f>$E$2</f>
        <v>0.29868804117909303</v>
      </c>
      <c r="E4" t="s">
        <v>5</v>
      </c>
      <c r="F4">
        <f>$G$2</f>
        <v>2.2515614044985313</v>
      </c>
      <c r="G4" t="s">
        <v>72</v>
      </c>
      <c r="H4">
        <f>$I$2</f>
        <v>-7</v>
      </c>
      <c r="I4" t="s">
        <v>6</v>
      </c>
      <c r="J4">
        <f>$K$2</f>
        <v>3.6698632272480722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0.70131195882090847</v>
      </c>
      <c r="C7" s="18">
        <v>1</v>
      </c>
      <c r="D7" s="37">
        <f>C7*D4</f>
        <v>0.29868804117909303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1.0000000000000016</v>
      </c>
      <c r="R7" s="26">
        <f>B7-D7</f>
        <v>0.40262391764181543</v>
      </c>
      <c r="S7" s="26">
        <f>SUM(C7)*$B$4*$F$4</f>
        <v>1.5790469389944208</v>
      </c>
      <c r="T7" s="9">
        <f>SUM(C7)*$D$4*$H$4</f>
        <v>-2.0908162882536514</v>
      </c>
      <c r="U7" s="91">
        <f>S7+T7</f>
        <v>-0.51176934925923057</v>
      </c>
      <c r="V7" s="68">
        <f>(U7-W7*D7)/B7</f>
        <v>-0.30383241779932535</v>
      </c>
      <c r="W7" s="18">
        <f>-COUNT(D7:M7)</f>
        <v>-1</v>
      </c>
    </row>
    <row r="8" spans="1:23" x14ac:dyDescent="0.2">
      <c r="A8" s="20">
        <v>2</v>
      </c>
      <c r="B8" s="19">
        <f>C8*B4</f>
        <v>0.88714540827445088</v>
      </c>
      <c r="C8" s="19">
        <f>1/(1-B4*D4)</f>
        <v>1.2649797242385226</v>
      </c>
      <c r="D8" s="32">
        <f>C8*D4</f>
        <v>0.37783431596407357</v>
      </c>
      <c r="E8" s="1">
        <f>D8*D4</f>
        <v>0.11285459172555165</v>
      </c>
      <c r="F8" s="1"/>
      <c r="G8" s="1"/>
      <c r="H8" s="1"/>
      <c r="I8" s="1"/>
      <c r="J8" s="1"/>
      <c r="K8" s="1"/>
      <c r="L8" s="1"/>
      <c r="M8" s="3"/>
      <c r="N8">
        <f>B8+E8</f>
        <v>1.0000000000000024</v>
      </c>
      <c r="R8" s="16">
        <f>B8-E8</f>
        <v>0.7742908165488992</v>
      </c>
      <c r="S8" s="16">
        <f>SUM(C8:D8)*$B$4*$F$4</f>
        <v>2.5940804815189669</v>
      </c>
      <c r="T8" s="3">
        <f>SUM(C8:D8)*$D$4*$H$4</f>
        <v>-3.4348223538273768</v>
      </c>
      <c r="U8" s="92">
        <f>S8+T8+U7</f>
        <v>-1.3525112215676405</v>
      </c>
      <c r="V8" s="68">
        <f>(U8-W8*E8)/B8</f>
        <v>-1.2701435724141685</v>
      </c>
      <c r="W8" s="19">
        <f>-COUNT(D8:M8)</f>
        <v>-2</v>
      </c>
    </row>
    <row r="9" spans="1:23" x14ac:dyDescent="0.2">
      <c r="A9" s="20">
        <v>3</v>
      </c>
      <c r="B9" s="19">
        <f>C9*B4</f>
        <v>0.95413960940649234</v>
      </c>
      <c r="C9" s="19">
        <f>1/(1-D4*B4/(1-D4*B4))</f>
        <v>1.3605066866543303</v>
      </c>
      <c r="D9" s="32">
        <f>C9*D4*C8</f>
        <v>0.51404611331658712</v>
      </c>
      <c r="E9" s="1">
        <f>D9*(D4)</f>
        <v>0.15353942666225751</v>
      </c>
      <c r="F9" s="1">
        <f>E9*D4</f>
        <v>4.5860390593510707E-2</v>
      </c>
      <c r="G9" s="1"/>
      <c r="H9" s="1"/>
      <c r="I9" s="1"/>
      <c r="J9" s="1"/>
      <c r="K9" s="1"/>
      <c r="L9" s="1"/>
      <c r="M9" s="3"/>
      <c r="N9">
        <f>B9+F9</f>
        <v>1.0000000000000031</v>
      </c>
      <c r="R9" s="16">
        <f>B9-F9</f>
        <v>0.90827921881298168</v>
      </c>
      <c r="S9" s="16">
        <f>SUM(C9:E9)*$B$4*$F$4</f>
        <v>3.2024528224634938</v>
      </c>
      <c r="T9" s="3">
        <f>SUM(C9:E9)*$D$4*$H$4</f>
        <v>-4.2403682615252576</v>
      </c>
      <c r="U9" s="92">
        <f t="shared" ref="U9:U15" si="0">S9+T9+U8</f>
        <v>-2.3904266606294042</v>
      </c>
      <c r="V9" s="68">
        <f>(U9-W9*F9)/B9</f>
        <v>-2.361127728729572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0.98084229314781712</v>
      </c>
      <c r="C10" s="19">
        <f>1/(1-D4*B4/(1-D4*B4/(1-D4*B4)))</f>
        <v>1.3985820159075475</v>
      </c>
      <c r="D10" s="32">
        <f>C10*D4*C9</f>
        <v>0.5683376860957422</v>
      </c>
      <c r="E10" s="1">
        <f>D10*D4*C8</f>
        <v>0.21473748086258912</v>
      </c>
      <c r="F10" s="1">
        <f>E10*D4</f>
        <v>6.4139517526579717E-2</v>
      </c>
      <c r="G10" s="1">
        <f>F10*D4</f>
        <v>1.9157706852186204E-2</v>
      </c>
      <c r="H10" s="1"/>
      <c r="I10" s="1"/>
      <c r="J10" s="1"/>
      <c r="K10" s="1"/>
      <c r="L10" s="1"/>
      <c r="M10" s="3"/>
      <c r="N10">
        <f>B10+G10</f>
        <v>1.0000000000000033</v>
      </c>
      <c r="R10" s="16">
        <f>B10-G10</f>
        <v>0.96168458629563092</v>
      </c>
      <c r="S10" s="16">
        <f>SUM(C10:F10)*$B$4*$F$4</f>
        <v>3.5462184053584824</v>
      </c>
      <c r="T10" s="3">
        <f>SUM(C10:F10)*$D$4*$H$4</f>
        <v>-4.6955483212868572</v>
      </c>
      <c r="U10" s="92">
        <f t="shared" si="0"/>
        <v>-3.539756576557779</v>
      </c>
      <c r="V10" s="68">
        <f>(U10-W10*G10)/B10</f>
        <v>-3.5307671511949437</v>
      </c>
      <c r="W10" s="19">
        <f t="shared" si="1"/>
        <v>-4</v>
      </c>
    </row>
    <row r="11" spans="1:23" x14ac:dyDescent="0.2">
      <c r="A11" s="20">
        <v>5</v>
      </c>
      <c r="B11" s="19">
        <f>C11*B4</f>
        <v>0.99190678690645651</v>
      </c>
      <c r="C11" s="19">
        <f>1/(1-D4*B4/(1-D4*B4/(1-D4*B4/(1-D4*B4))))</f>
        <v>1.4143588661658002</v>
      </c>
      <c r="D11" s="32">
        <f>C11*D4*C10</f>
        <v>0.59083388063487097</v>
      </c>
      <c r="E11" s="1">
        <f>D11*D4*C9</f>
        <v>0.24009543721259172</v>
      </c>
      <c r="F11" s="1">
        <f>E11*D4*C8</f>
        <v>9.0716295285314774E-2</v>
      </c>
      <c r="G11" s="1">
        <f>F11*D4</f>
        <v>2.7095872541794862E-2</v>
      </c>
      <c r="H11" s="1">
        <f>G11*D4</f>
        <v>8.0932130935470799E-3</v>
      </c>
      <c r="I11" s="1"/>
      <c r="J11" s="1"/>
      <c r="K11" s="1"/>
      <c r="L11" s="1"/>
      <c r="M11" s="3"/>
      <c r="N11">
        <f>B11+H11</f>
        <v>1.0000000000000036</v>
      </c>
      <c r="R11" s="16">
        <f>B11-H11</f>
        <v>0.98381357381290946</v>
      </c>
      <c r="S11" s="16">
        <f>SUM(C11:G11)*$B$4*$F$4</f>
        <v>3.7314463771101791</v>
      </c>
      <c r="T11" s="3">
        <f>SUM(C11:G11)*$D$4*$H$4</f>
        <v>-4.9408087064057851</v>
      </c>
      <c r="U11" s="92">
        <f t="shared" si="0"/>
        <v>-4.7491189058533845</v>
      </c>
      <c r="V11" s="68">
        <f>(U11-W11*H11)/B11</f>
        <v>-4.7470719048822341</v>
      </c>
      <c r="W11" s="19">
        <f t="shared" si="1"/>
        <v>-5</v>
      </c>
    </row>
    <row r="12" spans="1:23" x14ac:dyDescent="0.2">
      <c r="A12" s="20">
        <v>6</v>
      </c>
      <c r="B12" s="19">
        <f>C12*B4</f>
        <v>0.99656494912274995</v>
      </c>
      <c r="C12" s="19">
        <f>1/(1-D4*B4/(1-D4*B4/(1-D4*B4/(1-D4*B4/(1-D4*B4)))))</f>
        <v>1.4210009348738899</v>
      </c>
      <c r="D12" s="32">
        <f>C12*D4*C11</f>
        <v>0.60030479956694904</v>
      </c>
      <c r="E12" s="1">
        <f>D12*D4*C10</f>
        <v>0.25077116054243409</v>
      </c>
      <c r="F12" s="1">
        <f>E12*D4*C9</f>
        <v>0.10190514356767781</v>
      </c>
      <c r="G12" s="1">
        <f>F12*D4*C8</f>
        <v>3.850326021311426E-2</v>
      </c>
      <c r="H12" s="1">
        <f>G12*D4</f>
        <v>1.1500463372064007E-2</v>
      </c>
      <c r="I12" s="1">
        <f>H12*D4</f>
        <v>3.4350508772537053E-3</v>
      </c>
      <c r="J12" s="1"/>
      <c r="K12" s="1"/>
      <c r="L12" s="1"/>
      <c r="M12" s="3"/>
      <c r="N12">
        <f>B12+I12</f>
        <v>1.0000000000000036</v>
      </c>
      <c r="R12" s="16">
        <f>B12-I12</f>
        <v>0.99312989824549625</v>
      </c>
      <c r="S12" s="16">
        <f>SUM(C12:H12)*$B$4*$F$4</f>
        <v>3.8275872978671117</v>
      </c>
      <c r="T12" s="3">
        <f>SUM(C12:H12)*$D$4*$H$4</f>
        <v>-5.0681089139691586</v>
      </c>
      <c r="U12" s="92">
        <f t="shared" si="0"/>
        <v>-5.9896405219554314</v>
      </c>
      <c r="V12" s="68">
        <f>(U12-W12*I12)/B12</f>
        <v>-5.989604813962492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0.9985391525655144</v>
      </c>
      <c r="C13" s="19">
        <f>1/(1-D4*B4/(1-D4*B4/(1-D4*B4/(1-D4*B4/(1-D4*B4/(1-D4*B4))))))</f>
        <v>1.4238159495302543</v>
      </c>
      <c r="D13" s="32">
        <f>C13*D4*C12</f>
        <v>0.60431872606707182</v>
      </c>
      <c r="E13" s="1">
        <f>D13*D4*C11</f>
        <v>0.25529570236239357</v>
      </c>
      <c r="F13" s="1">
        <f>E13*D4*C10</f>
        <v>0.10664715592661748</v>
      </c>
      <c r="G13" s="1">
        <f>F13*D4*C9</f>
        <v>4.3337893050694208E-2</v>
      </c>
      <c r="H13" s="1">
        <f>G13*D4*C8</f>
        <v>1.6374543176133224E-2</v>
      </c>
      <c r="I13" s="1">
        <f>H13*D4</f>
        <v>4.8908802264817173E-3</v>
      </c>
      <c r="J13" s="1">
        <f>I13*D4</f>
        <v>1.460847434489383E-3</v>
      </c>
      <c r="K13" s="1"/>
      <c r="L13" s="1"/>
      <c r="M13" s="3"/>
      <c r="N13">
        <f>B13+J13</f>
        <v>1.0000000000000038</v>
      </c>
      <c r="R13" s="16">
        <f>B13-J13</f>
        <v>0.99707830513102502</v>
      </c>
      <c r="S13" s="16">
        <f>SUM(C13:I13)*$B$4*$F$4</f>
        <v>3.8760562829370397</v>
      </c>
      <c r="T13" s="3">
        <f>SUM(C13:I13)*$D$4*$H$4</f>
        <v>-5.1322867043544553</v>
      </c>
      <c r="U13" s="92">
        <f t="shared" si="0"/>
        <v>-7.2458709433728465</v>
      </c>
      <c r="V13" s="68">
        <f>(U13-W13*J13)/B13</f>
        <v>-7.2462306487843886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0.99937821344083699</v>
      </c>
      <c r="C14" s="19">
        <f>1/(1-D4*B4/(1-D4*B4/(1-D4*B4/(1-D4*B4/(1-D4*B4/(1-D4*B4/(1-D4*B4)))))))</f>
        <v>1.4250123655684654</v>
      </c>
      <c r="D14" s="32">
        <f>C14*D4*C13</f>
        <v>0.60602469446410701</v>
      </c>
      <c r="E14" s="1">
        <f>D14*D4*C12</f>
        <v>0.257218688584408</v>
      </c>
      <c r="F14" s="1">
        <f>E14*D4*C11</f>
        <v>0.10866256981684533</v>
      </c>
      <c r="G14" s="1">
        <f>F14*D4*C10</f>
        <v>4.5392671789649043E-2</v>
      </c>
      <c r="H14" s="1">
        <f>G14*D4*C9</f>
        <v>1.8446087363630161E-2</v>
      </c>
      <c r="I14" s="1">
        <f>H14*D4*C8</f>
        <v>6.969564801250743E-3</v>
      </c>
      <c r="J14" s="1">
        <f>I14*D4</f>
        <v>2.0817256583563395E-3</v>
      </c>
      <c r="K14" s="1">
        <f>J14*D4</f>
        <v>6.2178655916671286E-4</v>
      </c>
      <c r="L14" s="1"/>
      <c r="M14" s="3"/>
      <c r="N14">
        <f>B14+K14</f>
        <v>1.0000000000000038</v>
      </c>
      <c r="R14" s="16">
        <f>B14-K14</f>
        <v>0.99875642688167032</v>
      </c>
      <c r="S14" s="16">
        <f>SUM(C14:J14)*$B$4*$F$4</f>
        <v>3.8999433434669668</v>
      </c>
      <c r="T14" s="3">
        <f>SUM(C14:J14)*$D$4*$H$4</f>
        <v>-5.1639155647772341</v>
      </c>
      <c r="U14" s="92">
        <f t="shared" si="0"/>
        <v>-8.5098431646831134</v>
      </c>
      <c r="V14" s="68">
        <f>(U14-W14*K14)/B14</f>
        <v>-8.510160375547617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0.99973525185479839</v>
      </c>
      <c r="C15" s="19">
        <f>1/(1-D4*B4/(1-D4*B4/(1-D4*B4/(1-D4*B4/(1-D4*B4/(1-D4*B4/(1-D4*B4/(1-D4*B4))))))))</f>
        <v>1.4255214662753202</v>
      </c>
      <c r="D15" s="32">
        <f>C15*D4*C14</f>
        <v>0.60675062063783258</v>
      </c>
      <c r="E15" s="1">
        <f>D15*D4*C13</f>
        <v>0.25803696050122676</v>
      </c>
      <c r="F15" s="1">
        <f>E15*D4*C12</f>
        <v>0.1095201716905667</v>
      </c>
      <c r="G15" s="1">
        <f>F15*D4*C11</f>
        <v>4.6267024251520454E-2</v>
      </c>
      <c r="H15" s="1">
        <f>G15*D4*C10</f>
        <v>1.9327573883747975E-2</v>
      </c>
      <c r="I15" s="1">
        <f>H15*D4*C9</f>
        <v>7.8540897094303494E-3</v>
      </c>
      <c r="J15" s="1">
        <f>I15*D4*C8</f>
        <v>2.9675446128830853E-3</v>
      </c>
      <c r="K15" s="1">
        <f>J15*D4</f>
        <v>8.8637008753361874E-4</v>
      </c>
      <c r="L15" s="1">
        <f>K15*D4</f>
        <v>2.6474814520515783E-4</v>
      </c>
      <c r="M15" s="3"/>
      <c r="N15">
        <f>B15+L15</f>
        <v>1.0000000000000036</v>
      </c>
      <c r="R15" s="16">
        <f>B15-L15</f>
        <v>0.99947050370959323</v>
      </c>
      <c r="S15" s="16">
        <f>SUM(C15:K15)*$B$4*$F$4</f>
        <v>3.9115074204622036</v>
      </c>
      <c r="T15" s="3">
        <f>SUM(C15:K15)*$D$4*$H$4</f>
        <v>-5.1792275608573872</v>
      </c>
      <c r="U15" s="92">
        <f t="shared" si="0"/>
        <v>-9.7775633050782975</v>
      </c>
      <c r="V15" s="68">
        <f>(U15-W15*L15)/B15</f>
        <v>-9.7777692180361342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0.99988725675002355</v>
      </c>
      <c r="C16" s="33">
        <f>1/(1-D4*B4/(1-D4*B4/(1-D4*B4/(1-D4*B4/(1-D4*B4/(1-D4*B4/(1-D4*B4/(1-D4*B4/(1-D4*B4)))))))))</f>
        <v>1.4257382098989149</v>
      </c>
      <c r="D16" s="38">
        <f>C16*D4*C15</f>
        <v>0.60705967514755332</v>
      </c>
      <c r="E16" s="28">
        <f>D16*D4*C14</f>
        <v>0.25838533012230369</v>
      </c>
      <c r="F16" s="28">
        <f>E16*D4*C13</f>
        <v>0.10988528557709078</v>
      </c>
      <c r="G16" s="28">
        <f>F16*D4*C12</f>
        <v>4.6639269503458286E-2</v>
      </c>
      <c r="H16" s="28">
        <f>G16*D4*C11</f>
        <v>1.9702856376872951E-2</v>
      </c>
      <c r="I16" s="28">
        <f>H16*D4*C10</f>
        <v>8.2306657604497343E-3</v>
      </c>
      <c r="J16" s="28">
        <f>I16*D4*C9</f>
        <v>3.3446715888778289E-3</v>
      </c>
      <c r="K16" s="28">
        <f>J16*D4*C8</f>
        <v>1.2637317019081255E-3</v>
      </c>
      <c r="L16" s="28">
        <f>K16*D4</f>
        <v>3.7746154661885949E-4</v>
      </c>
      <c r="M16" s="4">
        <f>L16*D4</f>
        <v>1.1274324998001805E-4</v>
      </c>
      <c r="N16">
        <f>B16+M16</f>
        <v>1.0000000000000036</v>
      </c>
      <c r="R16" s="17">
        <f>B16-M16</f>
        <v>0.99977451350004354</v>
      </c>
      <c r="S16" s="17">
        <f>SUM(C16:L16)*$B$4*$F$4</f>
        <v>3.9170267194010648</v>
      </c>
      <c r="T16" s="4">
        <f>SUM(C16:L16)*$D$4*$H$4</f>
        <v>-5.1865356654083907</v>
      </c>
      <c r="U16" s="93">
        <f>S16+T16+U15</f>
        <v>-11.047072251085623</v>
      </c>
      <c r="V16" s="69">
        <f>(U16-W16*M16)/B16</f>
        <v>-11.047190314725015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7</v>
      </c>
      <c r="D19" s="9">
        <f>SUM($C$19:C19)</f>
        <v>7</v>
      </c>
      <c r="E19" s="26">
        <f t="shared" ref="E19:E28" si="2">B19/R7</f>
        <v>2.4837073908997769</v>
      </c>
      <c r="F19" s="9">
        <f t="shared" ref="F19:F28" si="3">D19/R7</f>
        <v>17.385951736298438</v>
      </c>
      <c r="G19" s="2">
        <f>F19*2</f>
        <v>34.771903472596875</v>
      </c>
    </row>
    <row r="20" spans="1:7" x14ac:dyDescent="0.2">
      <c r="A20" s="19">
        <v>2</v>
      </c>
      <c r="B20" s="16">
        <f>C19</f>
        <v>7</v>
      </c>
      <c r="C20" s="1">
        <f>B20*$O$2</f>
        <v>49</v>
      </c>
      <c r="D20" s="3">
        <f>SUM($C$19:C20)</f>
        <v>56</v>
      </c>
      <c r="E20" s="16">
        <f t="shared" si="2"/>
        <v>9.0405308320713189</v>
      </c>
      <c r="F20" s="3">
        <f t="shared" si="3"/>
        <v>72.324246656570551</v>
      </c>
      <c r="G20" s="3">
        <f t="shared" ref="G20:G28" si="4">F20*2</f>
        <v>144.6484933131411</v>
      </c>
    </row>
    <row r="21" spans="1:7" x14ac:dyDescent="0.2">
      <c r="A21" s="19">
        <v>3</v>
      </c>
      <c r="B21" s="16">
        <f t="shared" ref="B21:B28" si="5">C20</f>
        <v>49</v>
      </c>
      <c r="C21" s="1">
        <f>B21*$O$2</f>
        <v>343</v>
      </c>
      <c r="D21" s="3">
        <f>SUM($C$19:C21)</f>
        <v>399</v>
      </c>
      <c r="E21" s="16">
        <f t="shared" si="2"/>
        <v>53.948168123936014</v>
      </c>
      <c r="F21" s="3">
        <f t="shared" si="3"/>
        <v>439.29222615205038</v>
      </c>
      <c r="G21" s="3">
        <f t="shared" si="4"/>
        <v>878.58445230410075</v>
      </c>
    </row>
    <row r="22" spans="1:7" x14ac:dyDescent="0.2">
      <c r="A22" s="19">
        <v>4</v>
      </c>
      <c r="B22" s="16">
        <f t="shared" si="5"/>
        <v>343</v>
      </c>
      <c r="C22" s="1">
        <f>B22*$O$2</f>
        <v>2401</v>
      </c>
      <c r="D22" s="3">
        <f>SUM($C$19:C22)</f>
        <v>2800</v>
      </c>
      <c r="E22" s="16">
        <f t="shared" si="2"/>
        <v>356.6657975888142</v>
      </c>
      <c r="F22" s="3">
        <f t="shared" si="3"/>
        <v>2911.5575313372588</v>
      </c>
      <c r="G22" s="3">
        <f t="shared" si="4"/>
        <v>5823.1150626745175</v>
      </c>
    </row>
    <row r="23" spans="1:7" x14ac:dyDescent="0.2">
      <c r="A23" s="19">
        <v>5</v>
      </c>
      <c r="B23" s="16">
        <f t="shared" si="5"/>
        <v>2401</v>
      </c>
      <c r="C23" s="1">
        <f>B23*$O$2</f>
        <v>16807</v>
      </c>
      <c r="D23" s="3">
        <f>SUM($C$19:C23)</f>
        <v>19607</v>
      </c>
      <c r="E23" s="16">
        <f t="shared" si="2"/>
        <v>2440.5030220253852</v>
      </c>
      <c r="F23" s="3">
        <f t="shared" si="3"/>
        <v>19929.588818347242</v>
      </c>
      <c r="G23" s="3">
        <f t="shared" si="4"/>
        <v>39859.177636694483</v>
      </c>
    </row>
    <row r="24" spans="1:7" x14ac:dyDescent="0.2">
      <c r="A24" s="19">
        <v>6</v>
      </c>
      <c r="B24" s="16">
        <f t="shared" si="5"/>
        <v>16807</v>
      </c>
      <c r="C24" s="1">
        <f>B24*$O$2</f>
        <v>117649</v>
      </c>
      <c r="D24" s="3">
        <f>SUM($C$19:C24)</f>
        <v>137256</v>
      </c>
      <c r="E24" s="16">
        <f t="shared" si="2"/>
        <v>16923.264549473268</v>
      </c>
      <c r="F24" s="3">
        <f t="shared" si="3"/>
        <v>138205.48575013404</v>
      </c>
      <c r="G24" s="3">
        <f t="shared" si="4"/>
        <v>276410.97150026809</v>
      </c>
    </row>
    <row r="25" spans="1:7" x14ac:dyDescent="0.2">
      <c r="A25" s="19">
        <v>7</v>
      </c>
      <c r="B25" s="16">
        <f t="shared" si="5"/>
        <v>117649</v>
      </c>
      <c r="C25" s="1">
        <f>B25*$O$2</f>
        <v>823543</v>
      </c>
      <c r="D25" s="3">
        <f>SUM($C$19:C25)</f>
        <v>960799</v>
      </c>
      <c r="E25" s="16">
        <f t="shared" si="2"/>
        <v>117993.74170972446</v>
      </c>
      <c r="F25" s="3">
        <f t="shared" si="3"/>
        <v>963614.38721078425</v>
      </c>
      <c r="G25" s="3">
        <f t="shared" si="4"/>
        <v>1927228.7744215685</v>
      </c>
    </row>
    <row r="26" spans="1:7" x14ac:dyDescent="0.2">
      <c r="A26" s="19">
        <v>8</v>
      </c>
      <c r="B26" s="16">
        <f t="shared" si="5"/>
        <v>823543</v>
      </c>
      <c r="C26" s="1">
        <f>B26*$O$2</f>
        <v>5764801</v>
      </c>
      <c r="D26" s="3">
        <f>SUM($C$19:C26)</f>
        <v>6725600</v>
      </c>
      <c r="E26" s="16">
        <f t="shared" si="2"/>
        <v>824568.41111028055</v>
      </c>
      <c r="F26" s="3">
        <f t="shared" si="3"/>
        <v>6733974.1892813165</v>
      </c>
      <c r="G26" s="3">
        <f t="shared" si="4"/>
        <v>13467948.378562633</v>
      </c>
    </row>
    <row r="27" spans="1:7" x14ac:dyDescent="0.2">
      <c r="A27" s="19">
        <v>9</v>
      </c>
      <c r="B27" s="16">
        <f t="shared" si="5"/>
        <v>5764801</v>
      </c>
      <c r="C27" s="1">
        <f>B27*$O$2</f>
        <v>40353607</v>
      </c>
      <c r="D27" s="3">
        <f>SUM($C$19:C27)</f>
        <v>47079207</v>
      </c>
      <c r="E27" s="16">
        <f t="shared" si="2"/>
        <v>5767855.0578567395</v>
      </c>
      <c r="F27" s="3">
        <f t="shared" si="3"/>
        <v>47104148.471878633</v>
      </c>
      <c r="G27" s="3">
        <f t="shared" si="4"/>
        <v>94208296.943757266</v>
      </c>
    </row>
    <row r="28" spans="1:7" ht="17" thickBot="1" x14ac:dyDescent="0.25">
      <c r="A28" s="33">
        <v>10</v>
      </c>
      <c r="B28" s="17">
        <f t="shared" si="5"/>
        <v>40353607</v>
      </c>
      <c r="C28" s="28">
        <f>B28*$O$2</f>
        <v>282475249</v>
      </c>
      <c r="D28" s="4">
        <f>SUM($C$19:C28)</f>
        <v>329554456</v>
      </c>
      <c r="E28" s="17">
        <f t="shared" si="2"/>
        <v>40362708.245811112</v>
      </c>
      <c r="F28" s="4">
        <f t="shared" si="3"/>
        <v>329628782.84052759</v>
      </c>
      <c r="G28" s="4">
        <f t="shared" si="4"/>
        <v>659257565.68105519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7</v>
      </c>
      <c r="D31" s="9">
        <f>SUM($C$31:C31)</f>
        <v>7</v>
      </c>
      <c r="E31" s="3">
        <f t="shared" ref="E31:E40" si="6">B31/R7</f>
        <v>2.4837073908997769</v>
      </c>
      <c r="F31" s="3">
        <f t="shared" ref="F31:F40" si="7">D31/R7</f>
        <v>17.385951736298438</v>
      </c>
      <c r="G31" s="2">
        <f>F31*2</f>
        <v>34.771903472596875</v>
      </c>
    </row>
    <row r="32" spans="1:7" x14ac:dyDescent="0.2">
      <c r="A32" s="19">
        <v>2</v>
      </c>
      <c r="B32" s="16">
        <f>B31*($O$2+1)</f>
        <v>8</v>
      </c>
      <c r="C32" s="1">
        <f>B32*$O$2</f>
        <v>56</v>
      </c>
      <c r="D32" s="3">
        <f>SUM($C$31:C32)</f>
        <v>63</v>
      </c>
      <c r="E32" s="3">
        <f t="shared" si="6"/>
        <v>10.332035236652935</v>
      </c>
      <c r="F32" s="3">
        <f t="shared" si="7"/>
        <v>81.364777488641863</v>
      </c>
      <c r="G32" s="3">
        <f t="shared" ref="G32:G40" si="8">F32*2</f>
        <v>162.72955497728373</v>
      </c>
    </row>
    <row r="33" spans="1:7" x14ac:dyDescent="0.2">
      <c r="A33" s="19">
        <v>3</v>
      </c>
      <c r="B33" s="16">
        <f>B32*($O$2+1)</f>
        <v>64</v>
      </c>
      <c r="C33" s="1">
        <f>B33*$O$2</f>
        <v>448</v>
      </c>
      <c r="D33" s="3">
        <f>SUM($C$31:C33)</f>
        <v>511</v>
      </c>
      <c r="E33" s="3">
        <f t="shared" si="6"/>
        <v>70.46291346799805</v>
      </c>
      <c r="F33" s="3">
        <f t="shared" si="7"/>
        <v>562.60232472104701</v>
      </c>
      <c r="G33" s="3">
        <f t="shared" si="8"/>
        <v>1125.204649442094</v>
      </c>
    </row>
    <row r="34" spans="1:7" x14ac:dyDescent="0.2">
      <c r="A34" s="19">
        <v>4</v>
      </c>
      <c r="B34" s="16">
        <f>B33*($O$2+1)</f>
        <v>512</v>
      </c>
      <c r="C34" s="1">
        <f>B34*$O$2</f>
        <v>3584</v>
      </c>
      <c r="D34" s="3">
        <f>SUM($C$31:C34)</f>
        <v>4095</v>
      </c>
      <c r="E34" s="3">
        <f t="shared" si="6"/>
        <v>532.39909144452724</v>
      </c>
      <c r="F34" s="3">
        <f t="shared" si="7"/>
        <v>4258.1528895807405</v>
      </c>
      <c r="G34" s="3">
        <f t="shared" si="8"/>
        <v>8516.305779161481</v>
      </c>
    </row>
    <row r="35" spans="1:7" x14ac:dyDescent="0.2">
      <c r="A35" s="19">
        <v>5</v>
      </c>
      <c r="B35" s="16">
        <f>B34*($O$2+1)</f>
        <v>4096</v>
      </c>
      <c r="C35" s="1">
        <f>B35*$O$2</f>
        <v>28672</v>
      </c>
      <c r="D35" s="3">
        <f>SUM($C$31:C35)</f>
        <v>32767</v>
      </c>
      <c r="E35" s="3">
        <f t="shared" si="6"/>
        <v>4163.3904115851637</v>
      </c>
      <c r="F35" s="3">
        <f t="shared" si="7"/>
        <v>33306.106839944106</v>
      </c>
      <c r="G35" s="3">
        <f t="shared" si="8"/>
        <v>66612.213679888213</v>
      </c>
    </row>
    <row r="36" spans="1:7" x14ac:dyDescent="0.2">
      <c r="A36" s="19">
        <v>6</v>
      </c>
      <c r="B36" s="16">
        <f>B35*($O$2+1)</f>
        <v>32768</v>
      </c>
      <c r="C36" s="1">
        <f>B36*$O$2</f>
        <v>229376</v>
      </c>
      <c r="D36" s="3">
        <f>SUM($C$31:C36)</f>
        <v>262143</v>
      </c>
      <c r="E36" s="3">
        <f t="shared" si="6"/>
        <v>32994.676786882846</v>
      </c>
      <c r="F36" s="3">
        <f t="shared" si="7"/>
        <v>263956.40737743623</v>
      </c>
      <c r="G36" s="3">
        <f t="shared" si="8"/>
        <v>527912.81475487247</v>
      </c>
    </row>
    <row r="37" spans="1:7" x14ac:dyDescent="0.2">
      <c r="A37" s="19">
        <v>7</v>
      </c>
      <c r="B37" s="16">
        <f>B36*($O$2+1)</f>
        <v>262144</v>
      </c>
      <c r="C37" s="1">
        <f>B37*$O$2</f>
        <v>1835008</v>
      </c>
      <c r="D37" s="3">
        <f>SUM($C$31:C37)</f>
        <v>2097151</v>
      </c>
      <c r="E37" s="3">
        <f t="shared" si="6"/>
        <v>262912.14907694928</v>
      </c>
      <c r="F37" s="3">
        <f t="shared" si="7"/>
        <v>2103296.1896853382</v>
      </c>
      <c r="G37" s="3">
        <f t="shared" si="8"/>
        <v>4206592.3793706764</v>
      </c>
    </row>
    <row r="38" spans="1:7" x14ac:dyDescent="0.2">
      <c r="A38" s="19">
        <v>8</v>
      </c>
      <c r="B38" s="16">
        <f>B37*($O$2+1)</f>
        <v>2097152</v>
      </c>
      <c r="C38" s="1">
        <f>B38*$O$2</f>
        <v>14680064</v>
      </c>
      <c r="D38" s="3">
        <f>SUM($C$31:C38)</f>
        <v>16777215</v>
      </c>
      <c r="E38" s="3">
        <f t="shared" si="6"/>
        <v>2099763.2090816717</v>
      </c>
      <c r="F38" s="3">
        <f t="shared" si="7"/>
        <v>16798104.671408251</v>
      </c>
      <c r="G38" s="3">
        <f t="shared" si="8"/>
        <v>33596209.342816502</v>
      </c>
    </row>
    <row r="39" spans="1:7" x14ac:dyDescent="0.2">
      <c r="A39" s="19">
        <v>9</v>
      </c>
      <c r="B39" s="16">
        <f>B38*($O$2+1)</f>
        <v>16777216</v>
      </c>
      <c r="C39" s="1">
        <f>B39*$O$2</f>
        <v>117440512</v>
      </c>
      <c r="D39" s="3">
        <f>SUM($C$31:C39)</f>
        <v>134217727</v>
      </c>
      <c r="E39" s="3">
        <f t="shared" si="6"/>
        <v>16786104.179893635</v>
      </c>
      <c r="F39" s="3">
        <f t="shared" si="7"/>
        <v>134288832.43861932</v>
      </c>
      <c r="G39" s="3">
        <f t="shared" si="8"/>
        <v>268577664.87723863</v>
      </c>
    </row>
    <row r="40" spans="1:7" ht="17" thickBot="1" x14ac:dyDescent="0.25">
      <c r="A40" s="33">
        <v>10</v>
      </c>
      <c r="B40" s="17">
        <f>B39*($O$2+1)</f>
        <v>134217728</v>
      </c>
      <c r="C40" s="28">
        <f>B40*$O$2</f>
        <v>939524096</v>
      </c>
      <c r="D40" s="4">
        <f>SUM($C$31:C40)</f>
        <v>1073741823</v>
      </c>
      <c r="E40" s="3">
        <f t="shared" si="6"/>
        <v>134247999.11144578</v>
      </c>
      <c r="F40" s="3">
        <f t="shared" si="7"/>
        <v>1073983991.8913407</v>
      </c>
      <c r="G40" s="4">
        <f t="shared" si="8"/>
        <v>2147967983.7826815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7</v>
      </c>
      <c r="D43" s="9">
        <f>SUM(C43:C43)</f>
        <v>7</v>
      </c>
      <c r="E43" s="26">
        <f t="shared" ref="E43:E52" si="9">B43/R7</f>
        <v>2.4837073908997769</v>
      </c>
      <c r="F43" s="9">
        <f t="shared" ref="F43:F52" si="10">D43/R7</f>
        <v>17.385951736298438</v>
      </c>
      <c r="G43" s="2">
        <f>F43*2</f>
        <v>34.771903472596875</v>
      </c>
    </row>
    <row r="44" spans="1:7" x14ac:dyDescent="0.2">
      <c r="A44" s="19">
        <v>2</v>
      </c>
      <c r="B44" s="16">
        <f>B43*$O$2*2</f>
        <v>14</v>
      </c>
      <c r="C44" s="1">
        <f>B44*$O$2</f>
        <v>98</v>
      </c>
      <c r="D44" s="3">
        <f>SUM($C$43:C44)</f>
        <v>105</v>
      </c>
      <c r="E44" s="16">
        <f t="shared" si="9"/>
        <v>18.081061664142638</v>
      </c>
      <c r="F44" s="3">
        <f t="shared" si="10"/>
        <v>135.60796248106976</v>
      </c>
      <c r="G44" s="3">
        <f t="shared" ref="G44:G52" si="11">F44*2</f>
        <v>271.21592496213952</v>
      </c>
    </row>
    <row r="45" spans="1:7" x14ac:dyDescent="0.2">
      <c r="A45" s="19">
        <v>3</v>
      </c>
      <c r="B45" s="16">
        <f>B44*$O$2*2</f>
        <v>196</v>
      </c>
      <c r="C45" s="1">
        <f>B45*$O$2</f>
        <v>1372</v>
      </c>
      <c r="D45" s="3">
        <f>SUM($C$43:C45)</f>
        <v>1477</v>
      </c>
      <c r="E45" s="16">
        <f t="shared" si="9"/>
        <v>215.79267249574406</v>
      </c>
      <c r="F45" s="3">
        <f t="shared" si="10"/>
        <v>1626.1519248786426</v>
      </c>
      <c r="G45" s="3">
        <f t="shared" si="11"/>
        <v>3252.3038497572852</v>
      </c>
    </row>
    <row r="46" spans="1:7" x14ac:dyDescent="0.2">
      <c r="A46" s="19">
        <v>4</v>
      </c>
      <c r="B46" s="16">
        <f>B45*$O$2*2</f>
        <v>2744</v>
      </c>
      <c r="C46" s="1">
        <f>B46*$O$2</f>
        <v>19208</v>
      </c>
      <c r="D46" s="3">
        <f>SUM($C$43:C46)</f>
        <v>20685</v>
      </c>
      <c r="E46" s="16">
        <f t="shared" si="9"/>
        <v>2853.3263807105136</v>
      </c>
      <c r="F46" s="3">
        <f t="shared" si="10"/>
        <v>21509.131262753999</v>
      </c>
      <c r="G46" s="3">
        <f t="shared" si="11"/>
        <v>43018.262525507998</v>
      </c>
    </row>
    <row r="47" spans="1:7" x14ac:dyDescent="0.2">
      <c r="A47" s="19">
        <v>5</v>
      </c>
      <c r="B47" s="16">
        <f>B46*$O$2*2</f>
        <v>38416</v>
      </c>
      <c r="C47" s="1">
        <f>B47*$O$2</f>
        <v>268912</v>
      </c>
      <c r="D47" s="3">
        <f>SUM($C$43:C47)</f>
        <v>289597</v>
      </c>
      <c r="E47" s="16">
        <f t="shared" si="9"/>
        <v>39048.048352406164</v>
      </c>
      <c r="F47" s="3">
        <f t="shared" si="10"/>
        <v>294361.66333589569</v>
      </c>
      <c r="G47" s="3">
        <f t="shared" si="11"/>
        <v>588723.32667179138</v>
      </c>
    </row>
    <row r="48" spans="1:7" x14ac:dyDescent="0.2">
      <c r="A48" s="19">
        <v>6</v>
      </c>
      <c r="B48" s="16">
        <f>B47*$O$2*2</f>
        <v>537824</v>
      </c>
      <c r="C48" s="1">
        <f>B48*$O$2</f>
        <v>3764768</v>
      </c>
      <c r="D48" s="3">
        <f>SUM($C$43:C48)</f>
        <v>4054365</v>
      </c>
      <c r="E48" s="16">
        <f t="shared" si="9"/>
        <v>541544.46558314457</v>
      </c>
      <c r="F48" s="3">
        <f t="shared" si="10"/>
        <v>4082411.5829788293</v>
      </c>
      <c r="G48" s="3">
        <f t="shared" si="11"/>
        <v>8164823.1659576586</v>
      </c>
    </row>
    <row r="49" spans="1:7" x14ac:dyDescent="0.2">
      <c r="A49" s="19">
        <v>7</v>
      </c>
      <c r="B49" s="16">
        <f>B48*$O$2*2</f>
        <v>7529536</v>
      </c>
      <c r="C49" s="1">
        <f>B49*$O$2</f>
        <v>52706752</v>
      </c>
      <c r="D49" s="3">
        <f>SUM($C$43:C49)</f>
        <v>56761117</v>
      </c>
      <c r="E49" s="16">
        <f t="shared" si="9"/>
        <v>7551599.4694223655</v>
      </c>
      <c r="F49" s="3">
        <f t="shared" si="10"/>
        <v>56927441.614067696</v>
      </c>
      <c r="G49" s="3">
        <f t="shared" si="11"/>
        <v>113854883.22813539</v>
      </c>
    </row>
    <row r="50" spans="1:7" x14ac:dyDescent="0.2">
      <c r="A50" s="19">
        <v>8</v>
      </c>
      <c r="B50" s="16">
        <f>B49*$O$2*2</f>
        <v>105413504</v>
      </c>
      <c r="C50" s="1">
        <f>B50*$O$2</f>
        <v>737894528</v>
      </c>
      <c r="D50" s="3">
        <f>SUM($C$43:C50)</f>
        <v>794655645</v>
      </c>
      <c r="E50" s="16">
        <f t="shared" si="9"/>
        <v>105544756.62211591</v>
      </c>
      <c r="F50" s="3">
        <f t="shared" si="10"/>
        <v>795645087.84297252</v>
      </c>
      <c r="G50" s="3">
        <f t="shared" si="11"/>
        <v>1591290175.685945</v>
      </c>
    </row>
    <row r="51" spans="1:7" x14ac:dyDescent="0.2">
      <c r="A51" s="19">
        <v>9</v>
      </c>
      <c r="B51" s="16">
        <f>B50*$O$2*2</f>
        <v>1475789056</v>
      </c>
      <c r="C51" s="1">
        <f>B51*$O$2</f>
        <v>10330523392</v>
      </c>
      <c r="D51" s="3">
        <f>SUM($C$43:C51)</f>
        <v>11125179037</v>
      </c>
      <c r="E51" s="16">
        <f t="shared" si="9"/>
        <v>1476570894.8113253</v>
      </c>
      <c r="F51" s="3">
        <f t="shared" si="10"/>
        <v>11131072898.808167</v>
      </c>
      <c r="G51" s="3">
        <f t="shared" si="11"/>
        <v>22262145797.616333</v>
      </c>
    </row>
    <row r="52" spans="1:7" ht="17" thickBot="1" x14ac:dyDescent="0.25">
      <c r="A52" s="33">
        <v>10</v>
      </c>
      <c r="B52" s="17">
        <f>B51*$O$2*2</f>
        <v>20661046784</v>
      </c>
      <c r="C52" s="28">
        <f>B52*$O$2</f>
        <v>144627327488</v>
      </c>
      <c r="D52" s="4">
        <f>SUM($C$43:C52)</f>
        <v>155752506525</v>
      </c>
      <c r="E52" s="17">
        <f t="shared" si="9"/>
        <v>20665706621.855289</v>
      </c>
      <c r="F52" s="4">
        <f t="shared" si="10"/>
        <v>155787634533.44745</v>
      </c>
      <c r="G52" s="4">
        <f t="shared" si="11"/>
        <v>311575269066.8949</v>
      </c>
    </row>
  </sheetData>
  <conditionalFormatting sqref="R7:R16">
    <cfRule type="cellIs" dxfId="455" priority="35" operator="lessThanOrEqual">
      <formula>0</formula>
    </cfRule>
    <cfRule type="cellIs" dxfId="454" priority="36" operator="greaterThan">
      <formula>0</formula>
    </cfRule>
  </conditionalFormatting>
  <conditionalFormatting sqref="F31:F40">
    <cfRule type="cellIs" dxfId="453" priority="27" stopIfTrue="1" operator="lessThan">
      <formula>0</formula>
    </cfRule>
    <cfRule type="cellIs" dxfId="452" priority="28" operator="equal">
      <formula>MIN($F$31:$F$40)</formula>
    </cfRule>
  </conditionalFormatting>
  <conditionalFormatting sqref="E31:E40">
    <cfRule type="cellIs" dxfId="451" priority="25" stopIfTrue="1" operator="lessThan">
      <formula>0</formula>
    </cfRule>
    <cfRule type="cellIs" dxfId="450" priority="26" operator="equal">
      <formula>MIN($E$31:$E$40)</formula>
    </cfRule>
  </conditionalFormatting>
  <conditionalFormatting sqref="F19:F28">
    <cfRule type="cellIs" dxfId="449" priority="23" stopIfTrue="1" operator="lessThan">
      <formula>0</formula>
    </cfRule>
    <cfRule type="cellIs" dxfId="448" priority="24" operator="equal">
      <formula>MIN($F$19:$F$28)</formula>
    </cfRule>
  </conditionalFormatting>
  <conditionalFormatting sqref="E19:E28">
    <cfRule type="cellIs" dxfId="447" priority="21" stopIfTrue="1" operator="lessThan">
      <formula>0</formula>
    </cfRule>
    <cfRule type="cellIs" dxfId="446" priority="22" operator="equal">
      <formula>MIN($E$19:$E$28)</formula>
    </cfRule>
  </conditionalFormatting>
  <conditionalFormatting sqref="F43:F52">
    <cfRule type="cellIs" dxfId="445" priority="19" stopIfTrue="1" operator="lessThan">
      <formula>0</formula>
    </cfRule>
    <cfRule type="cellIs" dxfId="444" priority="20" operator="equal">
      <formula>MIN($F$43:$F$52)</formula>
    </cfRule>
  </conditionalFormatting>
  <conditionalFormatting sqref="E43:E52">
    <cfRule type="cellIs" dxfId="443" priority="17" stopIfTrue="1" operator="lessThan">
      <formula>0</formula>
    </cfRule>
    <cfRule type="cellIs" dxfId="442" priority="18" operator="equal">
      <formula>MIN($E$43:$E$52)</formula>
    </cfRule>
  </conditionalFormatting>
  <conditionalFormatting sqref="G19:G28">
    <cfRule type="cellIs" dxfId="441" priority="11" stopIfTrue="1" operator="lessThanOrEqual">
      <formula>0</formula>
    </cfRule>
    <cfRule type="cellIs" dxfId="440" priority="12" operator="equal">
      <formula>MIN($G$19:$G$28)</formula>
    </cfRule>
  </conditionalFormatting>
  <conditionalFormatting sqref="G31:G40">
    <cfRule type="cellIs" dxfId="439" priority="9" stopIfTrue="1" operator="lessThanOrEqual">
      <formula>0</formula>
    </cfRule>
    <cfRule type="cellIs" dxfId="438" priority="10" operator="equal">
      <formula>MIN($G$19:$G$28)</formula>
    </cfRule>
  </conditionalFormatting>
  <conditionalFormatting sqref="G43:G52">
    <cfRule type="cellIs" dxfId="437" priority="7" stopIfTrue="1" operator="lessThanOrEqual">
      <formula>0</formula>
    </cfRule>
    <cfRule type="cellIs" dxfId="436" priority="8" operator="equal">
      <formula>MIN($G$19:$G$28)</formula>
    </cfRule>
  </conditionalFormatting>
  <conditionalFormatting sqref="S7:T16">
    <cfRule type="cellIs" dxfId="435" priority="3" operator="lessThanOrEqual">
      <formula>0</formula>
    </cfRule>
    <cfRule type="cellIs" dxfId="434" priority="4" operator="greaterThan">
      <formula>0</formula>
    </cfRule>
  </conditionalFormatting>
  <conditionalFormatting sqref="U7:U16">
    <cfRule type="cellIs" dxfId="433" priority="1" operator="lessThanOrEqual">
      <formula>0</formula>
    </cfRule>
    <cfRule type="cellIs" dxfId="43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1C99-6804-401D-8DA4-DB53E3F8D186}">
  <dimension ref="A1:L27"/>
  <sheetViews>
    <sheetView workbookViewId="0">
      <selection activeCell="F5" sqref="F5"/>
    </sheetView>
  </sheetViews>
  <sheetFormatPr baseColWidth="10" defaultColWidth="9" defaultRowHeight="15" x14ac:dyDescent="0.2"/>
  <cols>
    <col min="1" max="11" width="9" style="110"/>
    <col min="12" max="13" width="8.6640625" style="110" bestFit="1" customWidth="1"/>
    <col min="14" max="16384" width="9" style="110"/>
  </cols>
  <sheetData>
    <row r="1" spans="1:12" ht="16" thickBot="1" x14ac:dyDescent="0.25">
      <c r="A1" s="156" t="s">
        <v>85</v>
      </c>
      <c r="B1" s="156"/>
      <c r="C1" s="156"/>
    </row>
    <row r="2" spans="1:12" ht="16" thickBot="1" x14ac:dyDescent="0.25">
      <c r="A2" s="106"/>
      <c r="B2" s="167">
        <v>0</v>
      </c>
      <c r="C2" s="168">
        <v>1</v>
      </c>
      <c r="D2" s="168">
        <v>2</v>
      </c>
      <c r="E2" s="168">
        <v>3</v>
      </c>
      <c r="F2" s="168">
        <v>4</v>
      </c>
      <c r="G2" s="168">
        <v>5</v>
      </c>
      <c r="H2" s="168">
        <v>6</v>
      </c>
      <c r="I2" s="168">
        <v>7</v>
      </c>
      <c r="J2" s="168">
        <v>8</v>
      </c>
      <c r="K2" s="169">
        <v>9</v>
      </c>
    </row>
    <row r="3" spans="1:12" x14ac:dyDescent="0.2">
      <c r="A3" s="183">
        <v>0</v>
      </c>
      <c r="B3" s="147">
        <f>StartHand!$B30*'Draw Cards Prob'!B3</f>
        <v>4.5516613563950856E-2</v>
      </c>
      <c r="C3" s="148">
        <f>StartHand!$B30*'Draw Cards Prob'!C3</f>
        <v>1.1379153390987714E-2</v>
      </c>
      <c r="D3" s="148">
        <f>StartHand!$B30*'Draw Cards Prob'!D3</f>
        <v>1.1379153390987714E-2</v>
      </c>
      <c r="E3" s="148">
        <f>StartHand!$B30*'Draw Cards Prob'!E3</f>
        <v>1.1379153390987714E-2</v>
      </c>
      <c r="F3" s="148">
        <f>StartHand!$B30*'Draw Cards Prob'!F3</f>
        <v>1.1379153390987714E-2</v>
      </c>
      <c r="G3" s="148">
        <f>StartHand!$B30*'Draw Cards Prob'!G3</f>
        <v>1.1379153390987714E-2</v>
      </c>
      <c r="H3" s="148">
        <f>StartHand!$B30*'Draw Cards Prob'!H3</f>
        <v>1.1379153390987714E-2</v>
      </c>
      <c r="I3" s="148">
        <f>StartHand!$B30*'Draw Cards Prob'!I3</f>
        <v>1.1379153390987714E-2</v>
      </c>
      <c r="J3" s="148">
        <f>StartHand!$B30*'Draw Cards Prob'!J3</f>
        <v>1.1379153390987714E-2</v>
      </c>
      <c r="K3" s="160">
        <f>StartHand!$B30*'Draw Cards Prob'!K3</f>
        <v>1.1379153390987714E-2</v>
      </c>
    </row>
    <row r="4" spans="1:12" x14ac:dyDescent="0.2">
      <c r="A4" s="173">
        <v>1</v>
      </c>
      <c r="B4" s="136">
        <f>StartHand!$B31*'Draw Cards Prob'!B4</f>
        <v>7.2826581702321357E-3</v>
      </c>
      <c r="C4" s="117">
        <f>StartHand!$B31*'Draw Cards Prob'!C4</f>
        <v>2.9130632680928543E-2</v>
      </c>
      <c r="D4" s="117">
        <f>StartHand!$B31*'Draw Cards Prob'!D4</f>
        <v>7.2826581702321357E-3</v>
      </c>
      <c r="E4" s="117">
        <f>StartHand!$B31*'Draw Cards Prob'!E4</f>
        <v>7.2826581702321357E-3</v>
      </c>
      <c r="F4" s="117">
        <f>StartHand!$B31*'Draw Cards Prob'!F4</f>
        <v>7.2826581702321357E-3</v>
      </c>
      <c r="G4" s="117">
        <f>StartHand!$B31*'Draw Cards Prob'!G4</f>
        <v>7.2826581702321357E-3</v>
      </c>
      <c r="H4" s="117">
        <f>StartHand!$B31*'Draw Cards Prob'!H4</f>
        <v>7.2826581702321357E-3</v>
      </c>
      <c r="I4" s="117">
        <f>StartHand!$B31*'Draw Cards Prob'!I4</f>
        <v>7.2826581702321357E-3</v>
      </c>
      <c r="J4" s="117">
        <f>StartHand!$B31*'Draw Cards Prob'!J4</f>
        <v>7.2826581702321357E-3</v>
      </c>
      <c r="K4" s="118">
        <f>StartHand!$B31*'Draw Cards Prob'!K4</f>
        <v>7.2826581702321357E-3</v>
      </c>
    </row>
    <row r="5" spans="1:12" x14ac:dyDescent="0.2">
      <c r="A5" s="173">
        <v>2</v>
      </c>
      <c r="B5" s="136">
        <f>StartHand!$B32*'Draw Cards Prob'!B5</f>
        <v>7.2826581702321357E-3</v>
      </c>
      <c r="C5" s="117">
        <f>StartHand!$B32*'Draw Cards Prob'!C5</f>
        <v>7.2826581702321357E-3</v>
      </c>
      <c r="D5" s="117">
        <f>StartHand!$B32*'Draw Cards Prob'!D5</f>
        <v>2.9130632680928543E-2</v>
      </c>
      <c r="E5" s="117">
        <f>StartHand!$B32*'Draw Cards Prob'!E5</f>
        <v>7.2826581702321357E-3</v>
      </c>
      <c r="F5" s="117">
        <f>StartHand!$B32*'Draw Cards Prob'!F5</f>
        <v>7.2826581702321357E-3</v>
      </c>
      <c r="G5" s="117">
        <f>StartHand!$B32*'Draw Cards Prob'!G5</f>
        <v>7.2826581702321357E-3</v>
      </c>
      <c r="H5" s="117">
        <f>StartHand!$B32*'Draw Cards Prob'!H5</f>
        <v>7.2826581702321357E-3</v>
      </c>
      <c r="I5" s="117">
        <f>StartHand!$B32*'Draw Cards Prob'!I5</f>
        <v>7.2826581702321357E-3</v>
      </c>
      <c r="J5" s="117">
        <f>StartHand!$B32*'Draw Cards Prob'!J5</f>
        <v>7.2826581702321357E-3</v>
      </c>
      <c r="K5" s="118">
        <f>StartHand!$B32*'Draw Cards Prob'!K5</f>
        <v>7.2826581702321357E-3</v>
      </c>
    </row>
    <row r="6" spans="1:12" x14ac:dyDescent="0.2">
      <c r="A6" s="173">
        <v>3</v>
      </c>
      <c r="B6" s="136">
        <f>StartHand!$B33*'Draw Cards Prob'!B6</f>
        <v>7.2826581702321357E-3</v>
      </c>
      <c r="C6" s="117">
        <f>StartHand!$B33*'Draw Cards Prob'!C6</f>
        <v>7.2826581702321357E-3</v>
      </c>
      <c r="D6" s="117">
        <f>StartHand!$B33*'Draw Cards Prob'!D6</f>
        <v>7.2826581702321357E-3</v>
      </c>
      <c r="E6" s="117">
        <f>StartHand!$B33*'Draw Cards Prob'!E6</f>
        <v>2.9130632680928543E-2</v>
      </c>
      <c r="F6" s="117">
        <f>StartHand!$B33*'Draw Cards Prob'!F6</f>
        <v>7.2826581702321357E-3</v>
      </c>
      <c r="G6" s="117">
        <f>StartHand!$B33*'Draw Cards Prob'!G6</f>
        <v>7.2826581702321357E-3</v>
      </c>
      <c r="H6" s="117">
        <f>StartHand!$B33*'Draw Cards Prob'!H6</f>
        <v>7.2826581702321357E-3</v>
      </c>
      <c r="I6" s="117">
        <f>StartHand!$B33*'Draw Cards Prob'!I6</f>
        <v>7.2826581702321357E-3</v>
      </c>
      <c r="J6" s="117">
        <f>StartHand!$B33*'Draw Cards Prob'!J6</f>
        <v>7.2826581702321357E-3</v>
      </c>
      <c r="K6" s="118">
        <f>StartHand!$B33*'Draw Cards Prob'!K6</f>
        <v>7.2826581702321357E-3</v>
      </c>
    </row>
    <row r="7" spans="1:12" x14ac:dyDescent="0.2">
      <c r="A7" s="173">
        <v>4</v>
      </c>
      <c r="B7" s="136">
        <f>StartHand!$B34*'Draw Cards Prob'!B7</f>
        <v>7.2826581702321357E-3</v>
      </c>
      <c r="C7" s="117">
        <f>StartHand!$B34*'Draw Cards Prob'!C7</f>
        <v>7.2826581702321357E-3</v>
      </c>
      <c r="D7" s="117">
        <f>StartHand!$B34*'Draw Cards Prob'!D7</f>
        <v>7.2826581702321357E-3</v>
      </c>
      <c r="E7" s="117">
        <f>StartHand!$B34*'Draw Cards Prob'!E7</f>
        <v>7.2826581702321357E-3</v>
      </c>
      <c r="F7" s="117">
        <f>StartHand!$B34*'Draw Cards Prob'!F7</f>
        <v>2.9130632680928543E-2</v>
      </c>
      <c r="G7" s="117">
        <f>StartHand!$B34*'Draw Cards Prob'!G7</f>
        <v>7.2826581702321357E-3</v>
      </c>
      <c r="H7" s="117">
        <f>StartHand!$B34*'Draw Cards Prob'!H7</f>
        <v>7.2826581702321357E-3</v>
      </c>
      <c r="I7" s="117">
        <f>StartHand!$B34*'Draw Cards Prob'!I7</f>
        <v>7.2826581702321357E-3</v>
      </c>
      <c r="J7" s="117">
        <f>StartHand!$B34*'Draw Cards Prob'!J7</f>
        <v>7.2826581702321357E-3</v>
      </c>
      <c r="K7" s="118">
        <f>StartHand!$B34*'Draw Cards Prob'!K7</f>
        <v>7.2826581702321357E-3</v>
      </c>
    </row>
    <row r="8" spans="1:12" x14ac:dyDescent="0.2">
      <c r="A8" s="173">
        <v>5</v>
      </c>
      <c r="B8" s="136">
        <f>StartHand!$B35*'Draw Cards Prob'!B8</f>
        <v>7.2826581702321357E-3</v>
      </c>
      <c r="C8" s="117">
        <f>StartHand!$B35*'Draw Cards Prob'!C8</f>
        <v>7.2826581702321357E-3</v>
      </c>
      <c r="D8" s="117">
        <f>StartHand!$B35*'Draw Cards Prob'!D8</f>
        <v>7.2826581702321357E-3</v>
      </c>
      <c r="E8" s="117">
        <f>StartHand!$B35*'Draw Cards Prob'!E8</f>
        <v>7.2826581702321357E-3</v>
      </c>
      <c r="F8" s="117">
        <f>StartHand!$B35*'Draw Cards Prob'!F8</f>
        <v>7.2826581702321357E-3</v>
      </c>
      <c r="G8" s="117">
        <f>StartHand!$B35*'Draw Cards Prob'!G8</f>
        <v>2.9130632680928543E-2</v>
      </c>
      <c r="H8" s="117">
        <f>StartHand!$B35*'Draw Cards Prob'!H8</f>
        <v>7.2826581702321357E-3</v>
      </c>
      <c r="I8" s="117">
        <f>StartHand!$B35*'Draw Cards Prob'!I8</f>
        <v>7.2826581702321357E-3</v>
      </c>
      <c r="J8" s="117">
        <f>StartHand!$B35*'Draw Cards Prob'!J8</f>
        <v>7.2826581702321357E-3</v>
      </c>
      <c r="K8" s="118">
        <f>StartHand!$B35*'Draw Cards Prob'!K8</f>
        <v>7.2826581702321357E-3</v>
      </c>
    </row>
    <row r="9" spans="1:12" x14ac:dyDescent="0.2">
      <c r="A9" s="173">
        <v>6</v>
      </c>
      <c r="B9" s="136">
        <f>StartHand!$B36*'Draw Cards Prob'!B9</f>
        <v>0</v>
      </c>
      <c r="C9" s="117">
        <f>StartHand!$B36*'Draw Cards Prob'!C9</f>
        <v>0</v>
      </c>
      <c r="D9" s="117">
        <f>StartHand!$B36*'Draw Cards Prob'!D9</f>
        <v>0</v>
      </c>
      <c r="E9" s="117">
        <f>StartHand!$B36*'Draw Cards Prob'!E9</f>
        <v>0</v>
      </c>
      <c r="F9" s="117">
        <f>StartHand!$B36*'Draw Cards Prob'!F9</f>
        <v>0</v>
      </c>
      <c r="G9" s="117">
        <f>StartHand!$B36*'Draw Cards Prob'!G9</f>
        <v>0</v>
      </c>
      <c r="H9" s="117">
        <f>StartHand!$B36*'Draw Cards Prob'!H9</f>
        <v>9.4674556213017763E-2</v>
      </c>
      <c r="I9" s="117">
        <f>StartHand!$B36*'Draw Cards Prob'!I9</f>
        <v>0</v>
      </c>
      <c r="J9" s="117">
        <f>StartHand!$B36*'Draw Cards Prob'!J9</f>
        <v>0</v>
      </c>
      <c r="K9" s="118">
        <f>StartHand!$B36*'Draw Cards Prob'!K9</f>
        <v>0</v>
      </c>
    </row>
    <row r="10" spans="1:12" x14ac:dyDescent="0.2">
      <c r="A10" s="173">
        <v>7</v>
      </c>
      <c r="B10" s="136">
        <f>StartHand!$B37*'Draw Cards Prob'!B10</f>
        <v>0</v>
      </c>
      <c r="C10" s="117">
        <f>StartHand!$B37*'Draw Cards Prob'!C10</f>
        <v>0</v>
      </c>
      <c r="D10" s="117">
        <f>StartHand!$B37*'Draw Cards Prob'!D10</f>
        <v>0</v>
      </c>
      <c r="E10" s="117">
        <f>StartHand!$B37*'Draw Cards Prob'!E10</f>
        <v>0</v>
      </c>
      <c r="F10" s="117">
        <f>StartHand!$B37*'Draw Cards Prob'!F10</f>
        <v>0</v>
      </c>
      <c r="G10" s="117">
        <f>StartHand!$B37*'Draw Cards Prob'!G10</f>
        <v>0</v>
      </c>
      <c r="H10" s="117">
        <f>StartHand!$B37*'Draw Cards Prob'!H10</f>
        <v>0</v>
      </c>
      <c r="I10" s="117">
        <f>StartHand!$B37*'Draw Cards Prob'!I10</f>
        <v>9.4674556213017763E-2</v>
      </c>
      <c r="J10" s="117">
        <f>StartHand!$B37*'Draw Cards Prob'!J10</f>
        <v>0</v>
      </c>
      <c r="K10" s="118">
        <f>StartHand!$B37*'Draw Cards Prob'!K10</f>
        <v>0</v>
      </c>
    </row>
    <row r="11" spans="1:12" x14ac:dyDescent="0.2">
      <c r="A11" s="173">
        <v>8</v>
      </c>
      <c r="B11" s="136">
        <f>StartHand!$B38*'Draw Cards Prob'!B11</f>
        <v>0</v>
      </c>
      <c r="C11" s="117">
        <f>StartHand!$B38*'Draw Cards Prob'!C11</f>
        <v>0</v>
      </c>
      <c r="D11" s="117">
        <f>StartHand!$B38*'Draw Cards Prob'!D11</f>
        <v>0</v>
      </c>
      <c r="E11" s="117">
        <f>StartHand!$B38*'Draw Cards Prob'!E11</f>
        <v>0</v>
      </c>
      <c r="F11" s="117">
        <f>StartHand!$B38*'Draw Cards Prob'!F11</f>
        <v>0</v>
      </c>
      <c r="G11" s="117">
        <f>StartHand!$B38*'Draw Cards Prob'!G11</f>
        <v>0</v>
      </c>
      <c r="H11" s="117">
        <f>StartHand!$B38*'Draw Cards Prob'!H11</f>
        <v>0</v>
      </c>
      <c r="I11" s="117">
        <f>StartHand!$B38*'Draw Cards Prob'!I11</f>
        <v>0</v>
      </c>
      <c r="J11" s="117">
        <f>StartHand!$B38*'Draw Cards Prob'!J11</f>
        <v>9.4674556213017763E-2</v>
      </c>
      <c r="K11" s="118">
        <f>StartHand!$B38*'Draw Cards Prob'!K11</f>
        <v>0</v>
      </c>
    </row>
    <row r="12" spans="1:12" ht="16" thickBot="1" x14ac:dyDescent="0.25">
      <c r="A12" s="184">
        <v>9</v>
      </c>
      <c r="B12" s="138">
        <f>StartHand!$B39*'Draw Cards Prob'!B12</f>
        <v>0</v>
      </c>
      <c r="C12" s="121">
        <f>StartHand!$B39*'Draw Cards Prob'!C12</f>
        <v>0</v>
      </c>
      <c r="D12" s="121">
        <f>StartHand!$B39*'Draw Cards Prob'!D12</f>
        <v>0</v>
      </c>
      <c r="E12" s="121">
        <f>StartHand!$B39*'Draw Cards Prob'!E12</f>
        <v>0</v>
      </c>
      <c r="F12" s="121">
        <f>StartHand!$B39*'Draw Cards Prob'!F12</f>
        <v>0</v>
      </c>
      <c r="G12" s="121">
        <f>StartHand!$B39*'Draw Cards Prob'!G12</f>
        <v>0</v>
      </c>
      <c r="H12" s="121">
        <f>StartHand!$B39*'Draw Cards Prob'!H12</f>
        <v>0</v>
      </c>
      <c r="I12" s="121">
        <f>StartHand!$B39*'Draw Cards Prob'!I12</f>
        <v>0</v>
      </c>
      <c r="J12" s="121">
        <f>StartHand!$B39*'Draw Cards Prob'!J12</f>
        <v>0</v>
      </c>
      <c r="K12" s="122">
        <f>StartHand!$B39*'Draw Cards Prob'!K12</f>
        <v>9.4674556213017763E-2</v>
      </c>
      <c r="L12" s="110">
        <f>SUM(B3:K12)</f>
        <v>1.0000000000000002</v>
      </c>
    </row>
    <row r="13" spans="1:12" ht="16" thickBot="1" x14ac:dyDescent="0.25">
      <c r="A13" s="106" t="s">
        <v>0</v>
      </c>
      <c r="B13" s="164">
        <f>SUM(B3:B12)</f>
        <v>8.1929904415111526E-2</v>
      </c>
      <c r="C13" s="165">
        <f t="shared" ref="C13:K13" si="0">SUM(C3:C12)</f>
        <v>6.964041875284481E-2</v>
      </c>
      <c r="D13" s="165">
        <f t="shared" si="0"/>
        <v>6.9640418752844796E-2</v>
      </c>
      <c r="E13" s="165">
        <f t="shared" si="0"/>
        <v>6.9640418752844796E-2</v>
      </c>
      <c r="F13" s="165">
        <f t="shared" si="0"/>
        <v>6.9640418752844796E-2</v>
      </c>
      <c r="G13" s="165">
        <f t="shared" si="0"/>
        <v>6.9640418752844796E-2</v>
      </c>
      <c r="H13" s="165">
        <f t="shared" si="0"/>
        <v>0.14246700045516617</v>
      </c>
      <c r="I13" s="165">
        <f t="shared" si="0"/>
        <v>0.14246700045516617</v>
      </c>
      <c r="J13" s="165">
        <f t="shared" si="0"/>
        <v>0.14246700045516617</v>
      </c>
      <c r="K13" s="166">
        <f t="shared" si="0"/>
        <v>0.14246700045516617</v>
      </c>
    </row>
    <row r="15" spans="1:12" ht="16" thickBot="1" x14ac:dyDescent="0.25">
      <c r="A15" s="110" t="s">
        <v>86</v>
      </c>
    </row>
    <row r="16" spans="1:12" ht="16" thickBot="1" x14ac:dyDescent="0.25">
      <c r="A16" s="106"/>
      <c r="B16" s="159">
        <v>0</v>
      </c>
      <c r="C16" s="108">
        <v>1</v>
      </c>
      <c r="D16" s="108">
        <v>2</v>
      </c>
      <c r="E16" s="108">
        <v>3</v>
      </c>
      <c r="F16" s="108">
        <v>4</v>
      </c>
      <c r="G16" s="108">
        <v>5</v>
      </c>
      <c r="H16" s="108">
        <v>6</v>
      </c>
      <c r="I16" s="108">
        <v>7</v>
      </c>
      <c r="J16" s="108">
        <v>8</v>
      </c>
      <c r="K16" s="109">
        <v>9</v>
      </c>
    </row>
    <row r="17" spans="1:12" x14ac:dyDescent="0.2">
      <c r="A17" s="150">
        <v>0</v>
      </c>
      <c r="B17" s="147">
        <f>StartHand!$B30*'Draw Cards Prob'!B17</f>
        <v>4.5516613563950856E-2</v>
      </c>
      <c r="C17" s="185">
        <f>StartHand!$B30*'Draw Cards Prob'!C17</f>
        <v>1.1379153390987714E-2</v>
      </c>
      <c r="D17" s="185">
        <f>StartHand!$B30*'Draw Cards Prob'!D17</f>
        <v>1.1379153390987714E-2</v>
      </c>
      <c r="E17" s="185">
        <f>StartHand!$B30*'Draw Cards Prob'!E17</f>
        <v>1.1379153390987714E-2</v>
      </c>
      <c r="F17" s="185">
        <f>StartHand!$B30*'Draw Cards Prob'!F17</f>
        <v>1.1379153390987714E-2</v>
      </c>
      <c r="G17" s="185">
        <f>StartHand!$B30*'Draw Cards Prob'!G17</f>
        <v>1.1379153390987714E-2</v>
      </c>
      <c r="H17" s="185">
        <f>StartHand!$B30*'Draw Cards Prob'!H17</f>
        <v>1.1379153390987714E-2</v>
      </c>
      <c r="I17" s="185">
        <f>StartHand!$B30*'Draw Cards Prob'!I17</f>
        <v>1.1379153390987714E-2</v>
      </c>
      <c r="J17" s="185">
        <f>StartHand!$B30*'Draw Cards Prob'!J17</f>
        <v>1.1379153390987714E-2</v>
      </c>
      <c r="K17" s="186">
        <f>StartHand!$B30*'Draw Cards Prob'!K17</f>
        <v>1.1379153390987714E-2</v>
      </c>
    </row>
    <row r="18" spans="1:12" x14ac:dyDescent="0.2">
      <c r="A18" s="153">
        <v>1</v>
      </c>
      <c r="B18" s="134">
        <f>StartHand!$B31*'Draw Cards Prob'!B18</f>
        <v>7.2826581702321357E-3</v>
      </c>
      <c r="C18" s="129">
        <f>StartHand!$B31*'Draw Cards Prob'!C18</f>
        <v>2.9130632680928543E-2</v>
      </c>
      <c r="D18" s="129">
        <f>StartHand!$B31*'Draw Cards Prob'!D18</f>
        <v>7.2826581702321357E-3</v>
      </c>
      <c r="E18" s="129">
        <f>StartHand!$B31*'Draw Cards Prob'!E18</f>
        <v>7.2826581702321357E-3</v>
      </c>
      <c r="F18" s="129">
        <f>StartHand!$B31*'Draw Cards Prob'!F18</f>
        <v>7.2826581702321357E-3</v>
      </c>
      <c r="G18" s="129">
        <f>StartHand!$B31*'Draw Cards Prob'!G18</f>
        <v>7.2826581702321357E-3</v>
      </c>
      <c r="H18" s="129">
        <f>StartHand!$B31*'Draw Cards Prob'!H18</f>
        <v>7.2826581702321357E-3</v>
      </c>
      <c r="I18" s="129">
        <f>StartHand!$B31*'Draw Cards Prob'!I18</f>
        <v>7.2826581702321357E-3</v>
      </c>
      <c r="J18" s="129">
        <f>StartHand!$B31*'Draw Cards Prob'!J18</f>
        <v>7.2826581702321357E-3</v>
      </c>
      <c r="K18" s="161">
        <f>StartHand!$B31*'Draw Cards Prob'!K18</f>
        <v>7.2826581702321357E-3</v>
      </c>
    </row>
    <row r="19" spans="1:12" x14ac:dyDescent="0.2">
      <c r="A19" s="153">
        <v>2</v>
      </c>
      <c r="B19" s="134">
        <f>StartHand!$B32*'Draw Cards Prob'!B19</f>
        <v>7.2826581702321357E-3</v>
      </c>
      <c r="C19" s="129">
        <f>StartHand!$B32*'Draw Cards Prob'!C19</f>
        <v>7.2826581702321357E-3</v>
      </c>
      <c r="D19" s="129">
        <f>StartHand!$B32*'Draw Cards Prob'!D19</f>
        <v>2.9130632680928543E-2</v>
      </c>
      <c r="E19" s="129">
        <f>StartHand!$B32*'Draw Cards Prob'!E19</f>
        <v>7.2826581702321357E-3</v>
      </c>
      <c r="F19" s="129">
        <f>StartHand!$B32*'Draw Cards Prob'!F19</f>
        <v>7.2826581702321357E-3</v>
      </c>
      <c r="G19" s="129">
        <f>StartHand!$B32*'Draw Cards Prob'!G19</f>
        <v>7.2826581702321357E-3</v>
      </c>
      <c r="H19" s="129">
        <f>StartHand!$B32*'Draw Cards Prob'!H19</f>
        <v>7.2826581702321357E-3</v>
      </c>
      <c r="I19" s="129">
        <f>StartHand!$B32*'Draw Cards Prob'!I19</f>
        <v>7.2826581702321357E-3</v>
      </c>
      <c r="J19" s="129">
        <f>StartHand!$B32*'Draw Cards Prob'!J19</f>
        <v>7.2826581702321357E-3</v>
      </c>
      <c r="K19" s="161">
        <f>StartHand!$B32*'Draw Cards Prob'!K19</f>
        <v>7.2826581702321357E-3</v>
      </c>
    </row>
    <row r="20" spans="1:12" x14ac:dyDescent="0.2">
      <c r="A20" s="153">
        <v>3</v>
      </c>
      <c r="B20" s="134">
        <f>StartHand!$B33*'Draw Cards Prob'!B20</f>
        <v>6.7224536955988942E-3</v>
      </c>
      <c r="C20" s="129">
        <f>StartHand!$B33*'Draw Cards Prob'!C20</f>
        <v>6.7224536955988942E-3</v>
      </c>
      <c r="D20" s="129">
        <f>StartHand!$B33*'Draw Cards Prob'!D20</f>
        <v>6.7224536955988942E-3</v>
      </c>
      <c r="E20" s="129">
        <f>StartHand!$B33*'Draw Cards Prob'!E20</f>
        <v>3.4172472952627715E-2</v>
      </c>
      <c r="F20" s="129">
        <f>StartHand!$B33*'Draw Cards Prob'!F20</f>
        <v>6.7224536955988942E-3</v>
      </c>
      <c r="G20" s="129">
        <f>StartHand!$B33*'Draw Cards Prob'!G20</f>
        <v>6.7224536955988942E-3</v>
      </c>
      <c r="H20" s="129">
        <f>StartHand!$B33*'Draw Cards Prob'!H20</f>
        <v>6.7224536955988942E-3</v>
      </c>
      <c r="I20" s="129">
        <f>StartHand!$B33*'Draw Cards Prob'!I20</f>
        <v>6.7224536955988942E-3</v>
      </c>
      <c r="J20" s="129">
        <f>StartHand!$B33*'Draw Cards Prob'!J20</f>
        <v>6.7224536955988942E-3</v>
      </c>
      <c r="K20" s="161">
        <f>StartHand!$B33*'Draw Cards Prob'!K20</f>
        <v>6.7224536955988942E-3</v>
      </c>
    </row>
    <row r="21" spans="1:12" x14ac:dyDescent="0.2">
      <c r="A21" s="153">
        <v>4</v>
      </c>
      <c r="B21" s="134">
        <f>StartHand!$B34*'Draw Cards Prob'!B21</f>
        <v>3.3612268477994471E-3</v>
      </c>
      <c r="C21" s="129">
        <f>StartHand!$B34*'Draw Cards Prob'!C21</f>
        <v>3.3612268477994471E-3</v>
      </c>
      <c r="D21" s="129">
        <f>StartHand!$B34*'Draw Cards Prob'!D21</f>
        <v>3.3612268477994471E-3</v>
      </c>
      <c r="E21" s="129">
        <f>StartHand!$B34*'Draw Cards Prob'!E21</f>
        <v>3.3612268477994471E-3</v>
      </c>
      <c r="F21" s="129">
        <f>StartHand!$B34*'Draw Cards Prob'!F21</f>
        <v>6.4423514582822736E-2</v>
      </c>
      <c r="G21" s="129">
        <f>StartHand!$B34*'Draw Cards Prob'!G21</f>
        <v>3.3612268477994471E-3</v>
      </c>
      <c r="H21" s="129">
        <f>StartHand!$B34*'Draw Cards Prob'!H21</f>
        <v>3.3612268477994471E-3</v>
      </c>
      <c r="I21" s="129">
        <f>StartHand!$B34*'Draw Cards Prob'!I21</f>
        <v>3.3612268477994471E-3</v>
      </c>
      <c r="J21" s="129">
        <f>StartHand!$B34*'Draw Cards Prob'!J21</f>
        <v>3.3612268477994471E-3</v>
      </c>
      <c r="K21" s="161">
        <f>StartHand!$B34*'Draw Cards Prob'!K21</f>
        <v>3.3612268477994471E-3</v>
      </c>
    </row>
    <row r="22" spans="1:12" x14ac:dyDescent="0.2">
      <c r="A22" s="153">
        <v>5</v>
      </c>
      <c r="B22" s="134">
        <f>StartHand!$B35*'Draw Cards Prob'!B22</f>
        <v>2.240817898532965E-3</v>
      </c>
      <c r="C22" s="129">
        <f>StartHand!$B35*'Draw Cards Prob'!C22</f>
        <v>2.240817898532965E-3</v>
      </c>
      <c r="D22" s="129">
        <f>StartHand!$B35*'Draw Cards Prob'!D22</f>
        <v>2.240817898532965E-3</v>
      </c>
      <c r="E22" s="129">
        <f>StartHand!$B35*'Draw Cards Prob'!E22</f>
        <v>2.240817898532965E-3</v>
      </c>
      <c r="F22" s="129">
        <f>StartHand!$B35*'Draw Cards Prob'!F22</f>
        <v>2.240817898532965E-3</v>
      </c>
      <c r="G22" s="129">
        <f>StartHand!$B35*'Draw Cards Prob'!G22</f>
        <v>7.4507195126221087E-2</v>
      </c>
      <c r="H22" s="129">
        <f>StartHand!$B35*'Draw Cards Prob'!H22</f>
        <v>2.240817898532965E-3</v>
      </c>
      <c r="I22" s="129">
        <f>StartHand!$B35*'Draw Cards Prob'!I22</f>
        <v>2.240817898532965E-3</v>
      </c>
      <c r="J22" s="129">
        <f>StartHand!$B35*'Draw Cards Prob'!J22</f>
        <v>2.240817898532965E-3</v>
      </c>
      <c r="K22" s="161">
        <f>StartHand!$B35*'Draw Cards Prob'!K22</f>
        <v>2.240817898532965E-3</v>
      </c>
    </row>
    <row r="23" spans="1:12" x14ac:dyDescent="0.2">
      <c r="A23" s="153">
        <v>6</v>
      </c>
      <c r="B23" s="134">
        <f>StartHand!$B36*'Draw Cards Prob'!B23</f>
        <v>1.1204089492664825E-3</v>
      </c>
      <c r="C23" s="129">
        <f>StartHand!$B36*'Draw Cards Prob'!C23</f>
        <v>1.1204089492664825E-3</v>
      </c>
      <c r="D23" s="129">
        <f>StartHand!$B36*'Draw Cards Prob'!D23</f>
        <v>1.1204089492664825E-3</v>
      </c>
      <c r="E23" s="129">
        <f>StartHand!$B36*'Draw Cards Prob'!E23</f>
        <v>1.1204089492664825E-3</v>
      </c>
      <c r="F23" s="129">
        <f>StartHand!$B36*'Draw Cards Prob'!F23</f>
        <v>1.1204089492664825E-3</v>
      </c>
      <c r="G23" s="129">
        <f>StartHand!$B36*'Draw Cards Prob'!G23</f>
        <v>1.1204089492664825E-3</v>
      </c>
      <c r="H23" s="129">
        <f>StartHand!$B36*'Draw Cards Prob'!H23</f>
        <v>8.4590875669619425E-2</v>
      </c>
      <c r="I23" s="129">
        <f>StartHand!$B36*'Draw Cards Prob'!I23</f>
        <v>1.1204089492664825E-3</v>
      </c>
      <c r="J23" s="129">
        <f>StartHand!$B36*'Draw Cards Prob'!J23</f>
        <v>1.1204089492664825E-3</v>
      </c>
      <c r="K23" s="161">
        <f>StartHand!$B36*'Draw Cards Prob'!K23</f>
        <v>1.1204089492664825E-3</v>
      </c>
    </row>
    <row r="24" spans="1:12" x14ac:dyDescent="0.2">
      <c r="A24" s="153">
        <v>7</v>
      </c>
      <c r="B24" s="134">
        <f>StartHand!$B37*'Draw Cards Prob'!B24</f>
        <v>0</v>
      </c>
      <c r="C24" s="129">
        <f>StartHand!$B37*'Draw Cards Prob'!C24</f>
        <v>0</v>
      </c>
      <c r="D24" s="129">
        <f>StartHand!$B37*'Draw Cards Prob'!D24</f>
        <v>0</v>
      </c>
      <c r="E24" s="129">
        <f>StartHand!$B37*'Draw Cards Prob'!E24</f>
        <v>0</v>
      </c>
      <c r="F24" s="129">
        <f>StartHand!$B37*'Draw Cards Prob'!F24</f>
        <v>0</v>
      </c>
      <c r="G24" s="129">
        <f>StartHand!$B37*'Draw Cards Prob'!G24</f>
        <v>0</v>
      </c>
      <c r="H24" s="129">
        <f>StartHand!$B37*'Draw Cards Prob'!H24</f>
        <v>0</v>
      </c>
      <c r="I24" s="129">
        <f>StartHand!$B37*'Draw Cards Prob'!I24</f>
        <v>9.4674556213017763E-2</v>
      </c>
      <c r="J24" s="129">
        <f>StartHand!$B37*'Draw Cards Prob'!J24</f>
        <v>0</v>
      </c>
      <c r="K24" s="161">
        <f>StartHand!$B37*'Draw Cards Prob'!K24</f>
        <v>0</v>
      </c>
    </row>
    <row r="25" spans="1:12" x14ac:dyDescent="0.2">
      <c r="A25" s="153">
        <v>8</v>
      </c>
      <c r="B25" s="134">
        <f>StartHand!$B38*'Draw Cards Prob'!B25</f>
        <v>0</v>
      </c>
      <c r="C25" s="129">
        <f>StartHand!$B38*'Draw Cards Prob'!C25</f>
        <v>0</v>
      </c>
      <c r="D25" s="129">
        <f>StartHand!$B38*'Draw Cards Prob'!D25</f>
        <v>0</v>
      </c>
      <c r="E25" s="129">
        <f>StartHand!$B38*'Draw Cards Prob'!E25</f>
        <v>0</v>
      </c>
      <c r="F25" s="129">
        <f>StartHand!$B38*'Draw Cards Prob'!F25</f>
        <v>0</v>
      </c>
      <c r="G25" s="129">
        <f>StartHand!$B38*'Draw Cards Prob'!G25</f>
        <v>0</v>
      </c>
      <c r="H25" s="129">
        <f>StartHand!$B38*'Draw Cards Prob'!H25</f>
        <v>0</v>
      </c>
      <c r="I25" s="129">
        <f>StartHand!$B38*'Draw Cards Prob'!I25</f>
        <v>0</v>
      </c>
      <c r="J25" s="129">
        <f>StartHand!$B38*'Draw Cards Prob'!J25</f>
        <v>9.4674556213017763E-2</v>
      </c>
      <c r="K25" s="161">
        <f>StartHand!$B38*'Draw Cards Prob'!K25</f>
        <v>0</v>
      </c>
    </row>
    <row r="26" spans="1:12" ht="16" thickBot="1" x14ac:dyDescent="0.25">
      <c r="A26" s="176">
        <v>9</v>
      </c>
      <c r="B26" s="187">
        <f>StartHand!$B39*'Draw Cards Prob'!B26</f>
        <v>0</v>
      </c>
      <c r="C26" s="188">
        <f>StartHand!$B39*'Draw Cards Prob'!C26</f>
        <v>0</v>
      </c>
      <c r="D26" s="188">
        <f>StartHand!$B39*'Draw Cards Prob'!D26</f>
        <v>0</v>
      </c>
      <c r="E26" s="188">
        <f>StartHand!$B39*'Draw Cards Prob'!E26</f>
        <v>0</v>
      </c>
      <c r="F26" s="188">
        <f>StartHand!$B39*'Draw Cards Prob'!F26</f>
        <v>0</v>
      </c>
      <c r="G26" s="188">
        <f>StartHand!$B39*'Draw Cards Prob'!G26</f>
        <v>0</v>
      </c>
      <c r="H26" s="188">
        <f>StartHand!$B39*'Draw Cards Prob'!H26</f>
        <v>0</v>
      </c>
      <c r="I26" s="188">
        <f>StartHand!$B39*'Draw Cards Prob'!I26</f>
        <v>0</v>
      </c>
      <c r="J26" s="188">
        <f>StartHand!$B39*'Draw Cards Prob'!J26</f>
        <v>0</v>
      </c>
      <c r="K26" s="189">
        <f>StartHand!$B39*'Draw Cards Prob'!K26</f>
        <v>9.4674556213017763E-2</v>
      </c>
      <c r="L26" s="110">
        <f>SUM(B17:K26)</f>
        <v>0.99999999999999978</v>
      </c>
    </row>
    <row r="27" spans="1:12" ht="16" thickBot="1" x14ac:dyDescent="0.25">
      <c r="A27" s="106" t="s">
        <v>0</v>
      </c>
      <c r="B27" s="159">
        <f>SUM(B17:B26)</f>
        <v>7.3526837295612935E-2</v>
      </c>
      <c r="C27" s="108">
        <f t="shared" ref="C27:K27" si="1">SUM(C17:C26)</f>
        <v>6.1237351633346183E-2</v>
      </c>
      <c r="D27" s="108">
        <f t="shared" si="1"/>
        <v>6.123735163334617E-2</v>
      </c>
      <c r="E27" s="108">
        <f t="shared" si="1"/>
        <v>6.6839396379678603E-2</v>
      </c>
      <c r="F27" s="108">
        <f t="shared" si="1"/>
        <v>0.10045166485767307</v>
      </c>
      <c r="G27" s="108">
        <f t="shared" si="1"/>
        <v>0.11165575435033791</v>
      </c>
      <c r="H27" s="108">
        <f t="shared" si="1"/>
        <v>0.12285984384300272</v>
      </c>
      <c r="I27" s="108">
        <f t="shared" si="1"/>
        <v>0.13406393333566755</v>
      </c>
      <c r="J27" s="108">
        <f t="shared" si="1"/>
        <v>0.13406393333566755</v>
      </c>
      <c r="K27" s="109">
        <f t="shared" si="1"/>
        <v>0.13406393333566755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1.0000000000000013</v>
      </c>
    </row>
    <row r="2" spans="1:23" x14ac:dyDescent="0.2">
      <c r="A2" t="s">
        <v>4</v>
      </c>
      <c r="B2" s="34" t="s">
        <v>12</v>
      </c>
      <c r="C2" s="40">
        <f>'B Analysis'!B46</f>
        <v>0.72863551650922376</v>
      </c>
      <c r="D2" s="34" t="s">
        <v>13</v>
      </c>
      <c r="E2" s="40">
        <f>'B Analysis'!M46</f>
        <v>0.27136448349077752</v>
      </c>
      <c r="F2" s="34" t="s">
        <v>17</v>
      </c>
      <c r="G2" s="40">
        <f>'B Analysis'!V46</f>
        <v>2.1768892775028661</v>
      </c>
      <c r="H2" t="s">
        <v>20</v>
      </c>
      <c r="I2" s="48">
        <f>'B Analysis'!W46</f>
        <v>-8</v>
      </c>
      <c r="J2" t="s">
        <v>6</v>
      </c>
      <c r="K2" s="48">
        <f>C2*G2-E2*I2</f>
        <v>3.7570747110229119</v>
      </c>
      <c r="L2" t="s">
        <v>5</v>
      </c>
      <c r="M2" s="48">
        <v>3</v>
      </c>
      <c r="N2" t="s">
        <v>47</v>
      </c>
      <c r="O2" s="48">
        <v>8</v>
      </c>
    </row>
    <row r="4" spans="1:23" x14ac:dyDescent="0.2">
      <c r="A4" t="s">
        <v>10</v>
      </c>
      <c r="B4">
        <f>$C$2</f>
        <v>0.72863551650922376</v>
      </c>
      <c r="C4" t="s">
        <v>11</v>
      </c>
      <c r="D4">
        <f>$E$2</f>
        <v>0.27136448349077752</v>
      </c>
      <c r="E4" t="s">
        <v>5</v>
      </c>
      <c r="F4">
        <f>$G$2</f>
        <v>2.1768892775028661</v>
      </c>
      <c r="G4" t="s">
        <v>72</v>
      </c>
      <c r="H4">
        <f>$I$2</f>
        <v>-8</v>
      </c>
      <c r="I4" t="s">
        <v>6</v>
      </c>
      <c r="J4">
        <f>$K$2</f>
        <v>3.7570747110229119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0.72863551650922376</v>
      </c>
      <c r="C7" s="18">
        <v>1</v>
      </c>
      <c r="D7" s="37">
        <f>C7*D4</f>
        <v>0.27136448349077752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1.0000000000000013</v>
      </c>
      <c r="R7" s="26">
        <f>B7-D7</f>
        <v>0.45727103301844624</v>
      </c>
      <c r="S7" s="26">
        <f>SUM(C7)*$B$4*$F$4</f>
        <v>1.5861588430966918</v>
      </c>
      <c r="T7" s="9">
        <f>SUM(C7)*$D$4*$H$4</f>
        <v>-2.1709158679262202</v>
      </c>
      <c r="U7" s="91">
        <f>S7+T7</f>
        <v>-0.5847570248295284</v>
      </c>
      <c r="V7" s="68">
        <f>(U7-W7*D7)/B7</f>
        <v>-0.43010879134764723</v>
      </c>
      <c r="W7" s="18">
        <f>-COUNT(D7:M7)</f>
        <v>-1</v>
      </c>
    </row>
    <row r="8" spans="1:23" x14ac:dyDescent="0.2">
      <c r="A8" s="20">
        <v>2</v>
      </c>
      <c r="B8" s="19">
        <f>C8*B4</f>
        <v>0.90821257500936603</v>
      </c>
      <c r="C8" s="19">
        <f>1/(1-B4*D4)</f>
        <v>1.2464566363172458</v>
      </c>
      <c r="D8" s="32">
        <f>C8*D4</f>
        <v>0.33824406130788132</v>
      </c>
      <c r="E8" s="1">
        <f>D8*D4</f>
        <v>9.1787424990636093E-2</v>
      </c>
      <c r="F8" s="1"/>
      <c r="G8" s="1"/>
      <c r="H8" s="1"/>
      <c r="I8" s="1"/>
      <c r="J8" s="1"/>
      <c r="K8" s="1"/>
      <c r="L8" s="1"/>
      <c r="M8" s="3"/>
      <c r="N8">
        <f>B8+E8</f>
        <v>1.0000000000000022</v>
      </c>
      <c r="R8" s="16">
        <f>B8-E8</f>
        <v>0.81642515001872995</v>
      </c>
      <c r="S8" s="16">
        <f>SUM(C8:D8)*$B$4*$F$4</f>
        <v>2.513587025199592</v>
      </c>
      <c r="T8" s="3">
        <f>SUM(C8:D8)*$D$4*$H$4</f>
        <v>-3.4402518903881396</v>
      </c>
      <c r="U8" s="92">
        <f>S8+T8+U7</f>
        <v>-1.511421890018076</v>
      </c>
      <c r="V8" s="68">
        <f>(U8-W8*E8)/B8</f>
        <v>-1.4620443237345733</v>
      </c>
      <c r="W8" s="19">
        <f>-COUNT(D8:M8)</f>
        <v>-2</v>
      </c>
    </row>
    <row r="9" spans="1:23" x14ac:dyDescent="0.2">
      <c r="A9" s="20">
        <v>3</v>
      </c>
      <c r="B9" s="19">
        <f>C9*B4</f>
        <v>0.96694570163580273</v>
      </c>
      <c r="C9" s="19">
        <f>1/(1-D4*B4/(1-D4*B4))</f>
        <v>1.3270636411854928</v>
      </c>
      <c r="D9" s="32">
        <f>C9*D4*C8</f>
        <v>0.44887139560860606</v>
      </c>
      <c r="E9" s="1">
        <f>D9*(D4)</f>
        <v>0.12180775442311384</v>
      </c>
      <c r="F9" s="1">
        <f>E9*D4</f>
        <v>3.3054298364199756E-2</v>
      </c>
      <c r="G9" s="1"/>
      <c r="H9" s="1"/>
      <c r="I9" s="1"/>
      <c r="J9" s="1"/>
      <c r="K9" s="1"/>
      <c r="L9" s="1"/>
      <c r="M9" s="3"/>
      <c r="N9">
        <f>B9+F9</f>
        <v>1.0000000000000024</v>
      </c>
      <c r="R9" s="16">
        <f>B9-F9</f>
        <v>0.93389140327160303</v>
      </c>
      <c r="S9" s="16">
        <f>SUM(C9:E9)*$B$4*$F$4</f>
        <v>3.0101215102121808</v>
      </c>
      <c r="T9" s="3">
        <f>SUM(C9:E9)*$D$4*$H$4</f>
        <v>-4.1198399386960425</v>
      </c>
      <c r="U9" s="92">
        <f t="shared" ref="U9:U15" si="0">S9+T9+U8</f>
        <v>-2.6211403185019377</v>
      </c>
      <c r="V9" s="68">
        <f>(U9-W9*F9)/B9</f>
        <v>-2.6081892904046784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0.98783934597980616</v>
      </c>
      <c r="C10" s="19">
        <f>1/(1-D4*B4/(1-D4*B4/(1-D4*B4)))</f>
        <v>1.3557386698803628</v>
      </c>
      <c r="D10" s="32">
        <f>C10*D4*C9</f>
        <v>0.48822581636515605</v>
      </c>
      <c r="E10" s="1">
        <f>D10*D4*C8</f>
        <v>0.16513948296270625</v>
      </c>
      <c r="F10" s="1">
        <f>E10*D4</f>
        <v>4.4812990498108836E-2</v>
      </c>
      <c r="G10" s="1">
        <f>F10*D4</f>
        <v>1.2160654020196424E-2</v>
      </c>
      <c r="H10" s="1"/>
      <c r="I10" s="1"/>
      <c r="J10" s="1"/>
      <c r="K10" s="1"/>
      <c r="L10" s="1"/>
      <c r="M10" s="3"/>
      <c r="N10">
        <f>B10+G10</f>
        <v>1.0000000000000027</v>
      </c>
      <c r="R10" s="16">
        <f>B10-G10</f>
        <v>0.97567869195960977</v>
      </c>
      <c r="S10" s="16">
        <f>SUM(C10:F10)*$B$4*$F$4</f>
        <v>3.257838548624473</v>
      </c>
      <c r="T10" s="3">
        <f>SUM(C10:F10)*$D$4*$H$4</f>
        <v>-4.4588809192292596</v>
      </c>
      <c r="U10" s="92">
        <f t="shared" si="0"/>
        <v>-3.8221826891067243</v>
      </c>
      <c r="V10" s="68">
        <f>(U10-W10*G10)/B10</f>
        <v>-3.8199936947065876</v>
      </c>
      <c r="W10" s="19">
        <f t="shared" si="1"/>
        <v>-4</v>
      </c>
    </row>
    <row r="11" spans="1:23" x14ac:dyDescent="0.2">
      <c r="A11" s="20">
        <v>5</v>
      </c>
      <c r="B11" s="19">
        <f>C11*B4</f>
        <v>0.9954914474571338</v>
      </c>
      <c r="C11" s="19">
        <f>1/(1-D4*B4/(1-D4*B4/(1-D4*B4/(1-D4*B4))))</f>
        <v>1.3662406304682677</v>
      </c>
      <c r="D11" s="32">
        <f>C11*D4*C10</f>
        <v>0.50263900423474828</v>
      </c>
      <c r="E11" s="1">
        <f>D11*D4*C9</f>
        <v>0.18100932254232635</v>
      </c>
      <c r="F11" s="1">
        <f>E11*D4*C8</f>
        <v>6.1225328391304699E-2</v>
      </c>
      <c r="G11" s="1">
        <f>F11*D4</f>
        <v>1.6614379615459637E-2</v>
      </c>
      <c r="H11" s="1">
        <f>G11*D4</f>
        <v>4.5085525428689068E-3</v>
      </c>
      <c r="I11" s="1"/>
      <c r="J11" s="1"/>
      <c r="K11" s="1"/>
      <c r="L11" s="1"/>
      <c r="M11" s="3"/>
      <c r="N11">
        <f>B11+H11</f>
        <v>1.0000000000000027</v>
      </c>
      <c r="R11" s="16">
        <f>B11-H11</f>
        <v>0.99098289491426494</v>
      </c>
      <c r="S11" s="16">
        <f>SUM(C11:G11)*$B$4*$F$4</f>
        <v>3.3749156380999494</v>
      </c>
      <c r="T11" s="3">
        <f>SUM(C11:G11)*$D$4*$H$4</f>
        <v>-4.6191199220372745</v>
      </c>
      <c r="U11" s="92">
        <f t="shared" si="0"/>
        <v>-5.0663869730440494</v>
      </c>
      <c r="V11" s="68">
        <f>(U11-W11*H11)/B11</f>
        <v>-5.0666876377628496</v>
      </c>
      <c r="W11" s="19">
        <f t="shared" si="1"/>
        <v>-5</v>
      </c>
    </row>
    <row r="12" spans="1:23" x14ac:dyDescent="0.2">
      <c r="A12" s="20">
        <v>6</v>
      </c>
      <c r="B12" s="19">
        <f>C12*B4</f>
        <v>0.99832370215379662</v>
      </c>
      <c r="C12" s="19">
        <f>1/(1-D4*B4/(1-D4*B4/(1-D4*B4/(1-D4*B4/(1-D4*B4)))))</f>
        <v>1.3701276969541725</v>
      </c>
      <c r="D12" s="32">
        <f>C12*D4*C11</f>
        <v>0.50797372426668841</v>
      </c>
      <c r="E12" s="1">
        <f>D12*D4*C10</f>
        <v>0.18688318971696335</v>
      </c>
      <c r="F12" s="1">
        <f>E12*D4*C9</f>
        <v>6.7299989217346978E-2</v>
      </c>
      <c r="G12" s="1">
        <f>F12*D4*C8</f>
        <v>2.2763821678852065E-2</v>
      </c>
      <c r="H12" s="1">
        <f>G12*D4</f>
        <v>6.1772927121578544E-3</v>
      </c>
      <c r="I12" s="1">
        <f>H12*D4</f>
        <v>1.6762978462060603E-3</v>
      </c>
      <c r="J12" s="1"/>
      <c r="K12" s="1"/>
      <c r="L12" s="1"/>
      <c r="M12" s="3"/>
      <c r="N12">
        <f>B12+I12</f>
        <v>1.0000000000000027</v>
      </c>
      <c r="R12" s="16">
        <f>B12-I12</f>
        <v>0.99664740430759058</v>
      </c>
      <c r="S12" s="16">
        <f>SUM(C12:H12)*$B$4*$F$4</f>
        <v>3.4280472790553911</v>
      </c>
      <c r="T12" s="3">
        <f>SUM(C12:H12)*$D$4*$H$4</f>
        <v>-4.6918391978784877</v>
      </c>
      <c r="U12" s="92">
        <f t="shared" si="0"/>
        <v>-6.3301788918671456</v>
      </c>
      <c r="V12" s="68">
        <f>(U12-W12*I12)/B12</f>
        <v>-6.3307332993845558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0.99937608875856176</v>
      </c>
      <c r="C13" s="19">
        <f>1/(1-D4*B4/(1-D4*B4/(1-D4*B4/(1-D4*B4/(1-D4*B4/(1-D4*B4))))))</f>
        <v>1.37157202210841</v>
      </c>
      <c r="D13" s="32">
        <f>C13*D4*C12</f>
        <v>0.50995595697633855</v>
      </c>
      <c r="E13" s="1">
        <f>D13*D4*C11</f>
        <v>0.18906575442063939</v>
      </c>
      <c r="F13" s="1">
        <f>E13*D4*C10</f>
        <v>6.9557163224102242E-2</v>
      </c>
      <c r="G13" s="1">
        <f>F13*D4*C9</f>
        <v>2.5048782301185291E-2</v>
      </c>
      <c r="H13" s="1">
        <f>G13*D4*C8</f>
        <v>8.4726018563698897E-3</v>
      </c>
      <c r="I13" s="1">
        <f>H13*D4</f>
        <v>2.299163226576818E-3</v>
      </c>
      <c r="J13" s="1">
        <f>I13*D4</f>
        <v>6.239112414410077E-4</v>
      </c>
      <c r="K13" s="1"/>
      <c r="L13" s="1"/>
      <c r="M13" s="3"/>
      <c r="N13">
        <f>B13+J13</f>
        <v>1.0000000000000027</v>
      </c>
      <c r="R13" s="16">
        <f>B13-J13</f>
        <v>0.99875217751712075</v>
      </c>
      <c r="S13" s="16">
        <f>SUM(C13:I13)*$B$4*$F$4</f>
        <v>3.451436348406701</v>
      </c>
      <c r="T13" s="3">
        <f>SUM(C13:I13)*$D$4*$H$4</f>
        <v>-4.7238509361805949</v>
      </c>
      <c r="U13" s="92">
        <f t="shared" si="0"/>
        <v>-7.6025934796410395</v>
      </c>
      <c r="V13" s="68">
        <f>(U13-W13*J13)/B13</f>
        <v>-7.6029696792021211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0.9997676917794277</v>
      </c>
      <c r="C14" s="19">
        <f>1/(1-D4*B4/(1-D4*B4/(1-D4*B4/(1-D4*B4/(1-D4*B4/(1-D4*B4/(1-D4*B4)))))))</f>
        <v>1.3721094691748692</v>
      </c>
      <c r="D14" s="32">
        <f>C14*D4*C13</f>
        <v>0.51069356453770764</v>
      </c>
      <c r="E14" s="1">
        <f>D14*D4*C12</f>
        <v>0.18987790741396413</v>
      </c>
      <c r="F14" s="1">
        <f>E14*D4*C11</f>
        <v>7.0397079045591268E-2</v>
      </c>
      <c r="G14" s="1">
        <f>F14*D4*C10</f>
        <v>2.5899037785447193E-2</v>
      </c>
      <c r="H14" s="1">
        <f>G14*D4*C9</f>
        <v>9.3267081236148557E-3</v>
      </c>
      <c r="I14" s="1">
        <f>H14*D4*C8</f>
        <v>3.1547036343646984E-3</v>
      </c>
      <c r="J14" s="1">
        <f>I14*D4</f>
        <v>8.56074522305855E-4</v>
      </c>
      <c r="K14" s="1">
        <f>J14*D4</f>
        <v>2.3230822057514243E-4</v>
      </c>
      <c r="L14" s="1"/>
      <c r="M14" s="3"/>
      <c r="N14">
        <f>B14+K14</f>
        <v>1.0000000000000029</v>
      </c>
      <c r="R14" s="16">
        <f>B14-K14</f>
        <v>0.99953538355885252</v>
      </c>
      <c r="S14" s="16">
        <f>SUM(C14:J14)*$B$4*$F$4</f>
        <v>3.4614975127614156</v>
      </c>
      <c r="T14" s="3">
        <f>SUM(C14:J14)*$D$4*$H$4</f>
        <v>-4.7376212728921576</v>
      </c>
      <c r="U14" s="92">
        <f t="shared" si="0"/>
        <v>-8.8787172397717811</v>
      </c>
      <c r="V14" s="68">
        <f>(U14-W14*K14)/B14</f>
        <v>-8.8789214204429641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0.99991348933011515</v>
      </c>
      <c r="C15" s="19">
        <f>1/(1-D4*B4/(1-D4*B4/(1-D4*B4/(1-D4*B4/(1-D4*B4/(1-D4*B4/(1-D4*B4/(1-D4*B4))))))))</f>
        <v>1.3723095658588547</v>
      </c>
      <c r="D15" s="32">
        <f>C15*D4*C14</f>
        <v>0.51096818288865509</v>
      </c>
      <c r="E15" s="1">
        <f>D15*D4*C13</f>
        <v>0.19018027974231982</v>
      </c>
      <c r="F15" s="1">
        <f>E15*D4*C12</f>
        <v>7.0709787740447824E-2</v>
      </c>
      <c r="G15" s="1">
        <f>F15*D4*C11</f>
        <v>2.6215596035661849E-2</v>
      </c>
      <c r="H15" s="1">
        <f>G15*D4*C10</f>
        <v>9.6447000571701531E-3</v>
      </c>
      <c r="I15" s="1">
        <f>H15*D4*C9</f>
        <v>3.4732295121629102E-3</v>
      </c>
      <c r="J15" s="1">
        <f>I15*D4*C8</f>
        <v>1.1747992560483742E-3</v>
      </c>
      <c r="K15" s="1">
        <f>J15*D4</f>
        <v>3.1879879332291676E-4</v>
      </c>
      <c r="L15" s="1">
        <f>K15*D4</f>
        <v>8.6510669887556447E-5</v>
      </c>
      <c r="M15" s="3"/>
      <c r="N15">
        <f>B15+L15</f>
        <v>1.0000000000000027</v>
      </c>
      <c r="R15" s="16">
        <f>B15-L15</f>
        <v>0.99982697866022763</v>
      </c>
      <c r="S15" s="16">
        <f>SUM(C15:K15)*$B$4*$F$4</f>
        <v>3.4657490460195528</v>
      </c>
      <c r="T15" s="3">
        <f>SUM(C15:K15)*$D$4*$H$4</f>
        <v>-4.7434401863340714</v>
      </c>
      <c r="U15" s="92">
        <f t="shared" si="0"/>
        <v>-10.156408380086299</v>
      </c>
      <c r="V15" s="68">
        <f>(U15-W15*L15)/B15</f>
        <v>-10.156508430405317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0.99996778201670145</v>
      </c>
      <c r="C16" s="33">
        <f>1/(1-D4*B4/(1-D4*B4/(1-D4*B4/(1-D4*B4/(1-D4*B4/(1-D4*B4/(1-D4*B4/(1-D4*B4/(1-D4*B4)))))))))</f>
        <v>1.3723840786781671</v>
      </c>
      <c r="D16" s="38">
        <f>C16*D4*C15</f>
        <v>0.51107044639026078</v>
      </c>
      <c r="E16" s="28">
        <f>D16*D4*C14</f>
        <v>0.19029287838323233</v>
      </c>
      <c r="F16" s="28">
        <f>E16*D4*C13</f>
        <v>7.0826235479676647E-2</v>
      </c>
      <c r="G16" s="28">
        <f>F16*D4*C12</f>
        <v>2.6333477288016015E-2</v>
      </c>
      <c r="H16" s="28">
        <f>G16*D4*C11</f>
        <v>9.7631151903742348E-3</v>
      </c>
      <c r="I16" s="28">
        <f>H16*D4*C10</f>
        <v>3.5918434777019526E-3</v>
      </c>
      <c r="J16" s="28">
        <f>I16*D4*C9</f>
        <v>1.2934872723750265E-3</v>
      </c>
      <c r="K16" s="28">
        <f>J16*D4*C8</f>
        <v>4.3751438825818267E-4</v>
      </c>
      <c r="L16" s="28">
        <f>K16*D4</f>
        <v>1.1872586598946524E-4</v>
      </c>
      <c r="M16" s="4">
        <f>L16*D4</f>
        <v>3.2217983301226501E-5</v>
      </c>
      <c r="N16">
        <f>B16+M16</f>
        <v>1.0000000000000027</v>
      </c>
      <c r="R16" s="17">
        <f>B16-M16</f>
        <v>0.99993556403340023</v>
      </c>
      <c r="S16" s="17">
        <f>SUM(C16:L16)*$B$4*$F$4</f>
        <v>3.4675205673970946</v>
      </c>
      <c r="T16" s="4">
        <f>SUM(C16:L16)*$D$4*$H$4</f>
        <v>-4.7458648009214537</v>
      </c>
      <c r="U16" s="93">
        <f>S16+T16+U15</f>
        <v>-11.434752613610659</v>
      </c>
      <c r="V16" s="69">
        <f>(U16-W16*M16)/B16</f>
        <v>-11.434798839935693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8</v>
      </c>
      <c r="D19" s="9">
        <f>SUM($C$19:C19)</f>
        <v>8</v>
      </c>
      <c r="E19" s="26">
        <f t="shared" ref="E19:E28" si="2">B19/R7</f>
        <v>2.1868868303312365</v>
      </c>
      <c r="F19" s="9">
        <f t="shared" ref="F19:F28" si="3">D19/R7</f>
        <v>17.495094642649892</v>
      </c>
      <c r="G19" s="2">
        <f>F19*2</f>
        <v>34.990189285299785</v>
      </c>
    </row>
    <row r="20" spans="1:7" x14ac:dyDescent="0.2">
      <c r="A20" s="19">
        <v>2</v>
      </c>
      <c r="B20" s="16">
        <f>C19</f>
        <v>8</v>
      </c>
      <c r="C20" s="1">
        <f>B20*$O$2</f>
        <v>64</v>
      </c>
      <c r="D20" s="3">
        <f>SUM($C$19:C20)</f>
        <v>72</v>
      </c>
      <c r="E20" s="16">
        <f t="shared" si="2"/>
        <v>9.7988162170365136</v>
      </c>
      <c r="F20" s="3">
        <f t="shared" si="3"/>
        <v>88.189345953328626</v>
      </c>
      <c r="G20" s="3">
        <f t="shared" ref="G20:G28" si="4">F20*2</f>
        <v>176.37869190665725</v>
      </c>
    </row>
    <row r="21" spans="1:7" x14ac:dyDescent="0.2">
      <c r="A21" s="19">
        <v>3</v>
      </c>
      <c r="B21" s="16">
        <f t="shared" ref="B21:B28" si="5">C20</f>
        <v>64</v>
      </c>
      <c r="C21" s="1">
        <f>B21*$O$2</f>
        <v>512</v>
      </c>
      <c r="D21" s="3">
        <f>SUM($C$19:C21)</f>
        <v>584</v>
      </c>
      <c r="E21" s="16">
        <f t="shared" si="2"/>
        <v>68.530452015936291</v>
      </c>
      <c r="F21" s="3">
        <f t="shared" si="3"/>
        <v>625.34037464541871</v>
      </c>
      <c r="G21" s="3">
        <f t="shared" si="4"/>
        <v>1250.6807492908374</v>
      </c>
    </row>
    <row r="22" spans="1:7" x14ac:dyDescent="0.2">
      <c r="A22" s="19">
        <v>4</v>
      </c>
      <c r="B22" s="16">
        <f t="shared" si="5"/>
        <v>512</v>
      </c>
      <c r="C22" s="1">
        <f>B22*$O$2</f>
        <v>4096</v>
      </c>
      <c r="D22" s="3">
        <f>SUM($C$19:C22)</f>
        <v>4680</v>
      </c>
      <c r="E22" s="16">
        <f t="shared" si="2"/>
        <v>524.76292064108668</v>
      </c>
      <c r="F22" s="3">
        <f t="shared" si="3"/>
        <v>4796.661071484933</v>
      </c>
      <c r="G22" s="3">
        <f t="shared" si="4"/>
        <v>9593.322142969866</v>
      </c>
    </row>
    <row r="23" spans="1:7" x14ac:dyDescent="0.2">
      <c r="A23" s="19">
        <v>5</v>
      </c>
      <c r="B23" s="16">
        <f t="shared" si="5"/>
        <v>4096</v>
      </c>
      <c r="C23" s="1">
        <f>B23*$O$2</f>
        <v>32768</v>
      </c>
      <c r="D23" s="3">
        <f>SUM($C$19:C23)</f>
        <v>37448</v>
      </c>
      <c r="E23" s="16">
        <f t="shared" si="2"/>
        <v>4133.270131120039</v>
      </c>
      <c r="F23" s="3">
        <f t="shared" si="3"/>
        <v>37788.745085493953</v>
      </c>
      <c r="G23" s="3">
        <f t="shared" si="4"/>
        <v>75577.490170987905</v>
      </c>
    </row>
    <row r="24" spans="1:7" x14ac:dyDescent="0.2">
      <c r="A24" s="19">
        <v>6</v>
      </c>
      <c r="B24" s="16">
        <f t="shared" si="5"/>
        <v>32768</v>
      </c>
      <c r="C24" s="1">
        <f>B24*$O$2</f>
        <v>262144</v>
      </c>
      <c r="D24" s="3">
        <f>SUM($C$19:C24)</f>
        <v>299592</v>
      </c>
      <c r="E24" s="16">
        <f t="shared" si="2"/>
        <v>32878.22740356726</v>
      </c>
      <c r="F24" s="3">
        <f t="shared" si="3"/>
        <v>300599.78955961677</v>
      </c>
      <c r="G24" s="3">
        <f t="shared" si="4"/>
        <v>601199.57911923353</v>
      </c>
    </row>
    <row r="25" spans="1:7" x14ac:dyDescent="0.2">
      <c r="A25" s="19">
        <v>7</v>
      </c>
      <c r="B25" s="16">
        <f t="shared" si="5"/>
        <v>262144</v>
      </c>
      <c r="C25" s="1">
        <f>B25*$O$2</f>
        <v>2097152</v>
      </c>
      <c r="D25" s="3">
        <f>SUM($C$19:C25)</f>
        <v>2396744</v>
      </c>
      <c r="E25" s="16">
        <f t="shared" si="2"/>
        <v>262471.51786110253</v>
      </c>
      <c r="F25" s="3">
        <f t="shared" si="3"/>
        <v>2399738.4475879301</v>
      </c>
      <c r="G25" s="3">
        <f t="shared" si="4"/>
        <v>4799476.8951758603</v>
      </c>
    </row>
    <row r="26" spans="1:7" x14ac:dyDescent="0.2">
      <c r="A26" s="19">
        <v>8</v>
      </c>
      <c r="B26" s="16">
        <f t="shared" si="5"/>
        <v>2097152</v>
      </c>
      <c r="C26" s="1">
        <f>B26*$O$2</f>
        <v>16777216</v>
      </c>
      <c r="D26" s="3">
        <f>SUM($C$19:C26)</f>
        <v>19173960</v>
      </c>
      <c r="E26" s="16">
        <f t="shared" si="2"/>
        <v>2098126.8242181442</v>
      </c>
      <c r="F26" s="3">
        <f t="shared" si="3"/>
        <v>19182872.678034652</v>
      </c>
      <c r="G26" s="3">
        <f t="shared" si="4"/>
        <v>38365745.356069304</v>
      </c>
    </row>
    <row r="27" spans="1:7" x14ac:dyDescent="0.2">
      <c r="A27" s="19">
        <v>9</v>
      </c>
      <c r="B27" s="16">
        <f t="shared" si="5"/>
        <v>16777216</v>
      </c>
      <c r="C27" s="1">
        <f>B27*$O$2</f>
        <v>134217728</v>
      </c>
      <c r="D27" s="3">
        <f>SUM($C$19:C27)</f>
        <v>153391688</v>
      </c>
      <c r="E27" s="16">
        <f t="shared" si="2"/>
        <v>16780119.318726066</v>
      </c>
      <c r="F27" s="3">
        <f t="shared" si="3"/>
        <v>153418232.62815484</v>
      </c>
      <c r="G27" s="3">
        <f t="shared" si="4"/>
        <v>306836465.25630969</v>
      </c>
    </row>
    <row r="28" spans="1:7" ht="17" thickBot="1" x14ac:dyDescent="0.25">
      <c r="A28" s="33">
        <v>10</v>
      </c>
      <c r="B28" s="17">
        <f t="shared" si="5"/>
        <v>134217728</v>
      </c>
      <c r="C28" s="28">
        <f>B28*$O$2</f>
        <v>1073741824</v>
      </c>
      <c r="D28" s="4">
        <f>SUM($C$19:C28)</f>
        <v>1227133512</v>
      </c>
      <c r="E28" s="17">
        <f t="shared" si="2"/>
        <v>134226377.0063456</v>
      </c>
      <c r="F28" s="4">
        <f t="shared" si="3"/>
        <v>1227212588.6293716</v>
      </c>
      <c r="G28" s="4">
        <f t="shared" si="4"/>
        <v>2454425177.2587433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8</v>
      </c>
      <c r="D31" s="9">
        <f>SUM($C$31:C31)</f>
        <v>8</v>
      </c>
      <c r="E31" s="3">
        <f t="shared" ref="E31:E40" si="6">B31/R7</f>
        <v>2.1868868303312365</v>
      </c>
      <c r="F31" s="3">
        <f t="shared" ref="F31:F40" si="7">D31/R7</f>
        <v>17.495094642649892</v>
      </c>
      <c r="G31" s="2">
        <f>F31*2</f>
        <v>34.990189285299785</v>
      </c>
    </row>
    <row r="32" spans="1:7" x14ac:dyDescent="0.2">
      <c r="A32" s="19">
        <v>2</v>
      </c>
      <c r="B32" s="16">
        <f>B31*($O$2+1)</f>
        <v>9</v>
      </c>
      <c r="C32" s="1">
        <f>B32*$O$2</f>
        <v>72</v>
      </c>
      <c r="D32" s="3">
        <f>SUM($C$31:C32)</f>
        <v>80</v>
      </c>
      <c r="E32" s="3">
        <f t="shared" si="6"/>
        <v>11.023668244166078</v>
      </c>
      <c r="F32" s="3">
        <f t="shared" si="7"/>
        <v>97.988162170365143</v>
      </c>
      <c r="G32" s="3">
        <f t="shared" ref="G32:G40" si="8">F32*2</f>
        <v>195.97632434073029</v>
      </c>
    </row>
    <row r="33" spans="1:7" x14ac:dyDescent="0.2">
      <c r="A33" s="19">
        <v>3</v>
      </c>
      <c r="B33" s="16">
        <f>B32*($O$2+1)</f>
        <v>81</v>
      </c>
      <c r="C33" s="1">
        <f>B33*$O$2</f>
        <v>648</v>
      </c>
      <c r="D33" s="3">
        <f>SUM($C$31:C33)</f>
        <v>728</v>
      </c>
      <c r="E33" s="3">
        <f t="shared" si="6"/>
        <v>86.733853332669369</v>
      </c>
      <c r="F33" s="3">
        <f t="shared" si="7"/>
        <v>779.53389168127535</v>
      </c>
      <c r="G33" s="3">
        <f t="shared" si="8"/>
        <v>1559.0677833625507</v>
      </c>
    </row>
    <row r="34" spans="1:7" x14ac:dyDescent="0.2">
      <c r="A34" s="19">
        <v>4</v>
      </c>
      <c r="B34" s="16">
        <f>B33*($O$2+1)</f>
        <v>729</v>
      </c>
      <c r="C34" s="1">
        <f>B34*$O$2</f>
        <v>5832</v>
      </c>
      <c r="D34" s="3">
        <f>SUM($C$31:C34)</f>
        <v>6560</v>
      </c>
      <c r="E34" s="3">
        <f t="shared" si="6"/>
        <v>747.17220536592231</v>
      </c>
      <c r="F34" s="3">
        <f t="shared" si="7"/>
        <v>6723.5249207139241</v>
      </c>
      <c r="G34" s="3">
        <f t="shared" si="8"/>
        <v>13447.049841427848</v>
      </c>
    </row>
    <row r="35" spans="1:7" x14ac:dyDescent="0.2">
      <c r="A35" s="19">
        <v>5</v>
      </c>
      <c r="B35" s="16">
        <f>B34*($O$2+1)</f>
        <v>6561</v>
      </c>
      <c r="C35" s="1">
        <f>B35*$O$2</f>
        <v>52488</v>
      </c>
      <c r="D35" s="3">
        <f>SUM($C$31:C35)</f>
        <v>59048</v>
      </c>
      <c r="E35" s="3">
        <f t="shared" si="6"/>
        <v>6620.6995435250437</v>
      </c>
      <c r="F35" s="3">
        <f t="shared" si="7"/>
        <v>59585.286792572282</v>
      </c>
      <c r="G35" s="3">
        <f t="shared" si="8"/>
        <v>119170.57358514456</v>
      </c>
    </row>
    <row r="36" spans="1:7" x14ac:dyDescent="0.2">
      <c r="A36" s="19">
        <v>6</v>
      </c>
      <c r="B36" s="16">
        <f>B35*($O$2+1)</f>
        <v>59049</v>
      </c>
      <c r="C36" s="1">
        <f>B36*$O$2</f>
        <v>472392</v>
      </c>
      <c r="D36" s="3">
        <f>SUM($C$31:C36)</f>
        <v>531440</v>
      </c>
      <c r="E36" s="3">
        <f t="shared" si="6"/>
        <v>59247.633360389496</v>
      </c>
      <c r="F36" s="3">
        <f t="shared" si="7"/>
        <v>533227.69687963207</v>
      </c>
      <c r="G36" s="3">
        <f t="shared" si="8"/>
        <v>1066455.3937592641</v>
      </c>
    </row>
    <row r="37" spans="1:7" x14ac:dyDescent="0.2">
      <c r="A37" s="19">
        <v>7</v>
      </c>
      <c r="B37" s="16">
        <f>B36*($O$2+1)</f>
        <v>531441</v>
      </c>
      <c r="C37" s="1">
        <f>B37*$O$2</f>
        <v>4251528</v>
      </c>
      <c r="D37" s="3">
        <f>SUM($C$31:C37)</f>
        <v>4782968</v>
      </c>
      <c r="E37" s="3">
        <f t="shared" si="6"/>
        <v>532104.97254799725</v>
      </c>
      <c r="F37" s="3">
        <f t="shared" si="7"/>
        <v>4788943.7516825935</v>
      </c>
      <c r="G37" s="3">
        <f t="shared" si="8"/>
        <v>9577887.503365187</v>
      </c>
    </row>
    <row r="38" spans="1:7" x14ac:dyDescent="0.2">
      <c r="A38" s="19">
        <v>8</v>
      </c>
      <c r="B38" s="16">
        <f>B37*($O$2+1)</f>
        <v>4782969</v>
      </c>
      <c r="C38" s="1">
        <f>B38*$O$2</f>
        <v>38263752</v>
      </c>
      <c r="D38" s="3">
        <f>SUM($C$31:C38)</f>
        <v>43046720</v>
      </c>
      <c r="E38" s="3">
        <f t="shared" si="6"/>
        <v>4785192.2790068788</v>
      </c>
      <c r="F38" s="3">
        <f t="shared" si="7"/>
        <v>43066729.510597073</v>
      </c>
      <c r="G38" s="3">
        <f t="shared" si="8"/>
        <v>86133459.021194145</v>
      </c>
    </row>
    <row r="39" spans="1:7" x14ac:dyDescent="0.2">
      <c r="A39" s="19">
        <v>9</v>
      </c>
      <c r="B39" s="16">
        <f>B38*($O$2+1)</f>
        <v>43046721</v>
      </c>
      <c r="C39" s="1">
        <f>B39*$O$2</f>
        <v>344373768</v>
      </c>
      <c r="D39" s="3">
        <f>SUM($C$31:C39)</f>
        <v>387420488</v>
      </c>
      <c r="E39" s="3">
        <f t="shared" si="6"/>
        <v>43054170.2902264</v>
      </c>
      <c r="F39" s="3">
        <f t="shared" si="7"/>
        <v>387487531.61186457</v>
      </c>
      <c r="G39" s="3">
        <f t="shared" si="8"/>
        <v>774975063.22372913</v>
      </c>
    </row>
    <row r="40" spans="1:7" ht="17" thickBot="1" x14ac:dyDescent="0.25">
      <c r="A40" s="33">
        <v>10</v>
      </c>
      <c r="B40" s="17">
        <f>B39*($O$2+1)</f>
        <v>387420489</v>
      </c>
      <c r="C40" s="28">
        <f>B40*$O$2</f>
        <v>3099363912</v>
      </c>
      <c r="D40" s="4">
        <f>SUM($C$31:C40)</f>
        <v>3486784400</v>
      </c>
      <c r="E40" s="3">
        <f t="shared" si="6"/>
        <v>387445454.42236042</v>
      </c>
      <c r="F40" s="3">
        <f t="shared" si="7"/>
        <v>3487009088.8011789</v>
      </c>
      <c r="G40" s="4">
        <f t="shared" si="8"/>
        <v>6974018177.6023579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8</v>
      </c>
      <c r="D43" s="9">
        <f>SUM(C43:C43)</f>
        <v>8</v>
      </c>
      <c r="E43" s="26">
        <f t="shared" ref="E43:E52" si="9">B43/R7</f>
        <v>2.1868868303312365</v>
      </c>
      <c r="F43" s="9">
        <f t="shared" ref="F43:F52" si="10">D43/R7</f>
        <v>17.495094642649892</v>
      </c>
      <c r="G43" s="2">
        <f>F43*2</f>
        <v>34.990189285299785</v>
      </c>
    </row>
    <row r="44" spans="1:7" x14ac:dyDescent="0.2">
      <c r="A44" s="19">
        <v>2</v>
      </c>
      <c r="B44" s="16">
        <f>B43*$O$2*2</f>
        <v>16</v>
      </c>
      <c r="C44" s="1">
        <f>B44*$O$2</f>
        <v>128</v>
      </c>
      <c r="D44" s="3">
        <f>SUM($C$43:C44)</f>
        <v>136</v>
      </c>
      <c r="E44" s="16">
        <f t="shared" si="9"/>
        <v>19.597632434073027</v>
      </c>
      <c r="F44" s="3">
        <f t="shared" si="10"/>
        <v>166.57987568962074</v>
      </c>
      <c r="G44" s="3">
        <f t="shared" ref="G44:G52" si="11">F44*2</f>
        <v>333.15975137924147</v>
      </c>
    </row>
    <row r="45" spans="1:7" x14ac:dyDescent="0.2">
      <c r="A45" s="19">
        <v>3</v>
      </c>
      <c r="B45" s="16">
        <f>B44*$O$2*2</f>
        <v>256</v>
      </c>
      <c r="C45" s="1">
        <f>B45*$O$2</f>
        <v>2048</v>
      </c>
      <c r="D45" s="3">
        <f>SUM($C$43:C45)</f>
        <v>2184</v>
      </c>
      <c r="E45" s="16">
        <f t="shared" si="9"/>
        <v>274.12180806374516</v>
      </c>
      <c r="F45" s="3">
        <f t="shared" si="10"/>
        <v>2338.6016750438262</v>
      </c>
      <c r="G45" s="3">
        <f t="shared" si="11"/>
        <v>4677.2033500876523</v>
      </c>
    </row>
    <row r="46" spans="1:7" x14ac:dyDescent="0.2">
      <c r="A46" s="19">
        <v>4</v>
      </c>
      <c r="B46" s="16">
        <f>B45*$O$2*2</f>
        <v>4096</v>
      </c>
      <c r="C46" s="1">
        <f>B46*$O$2</f>
        <v>32768</v>
      </c>
      <c r="D46" s="3">
        <f>SUM($C$43:C46)</f>
        <v>34952</v>
      </c>
      <c r="E46" s="16">
        <f t="shared" si="9"/>
        <v>4198.1033651286934</v>
      </c>
      <c r="F46" s="3">
        <f t="shared" si="10"/>
        <v>35823.268754389188</v>
      </c>
      <c r="G46" s="3">
        <f t="shared" si="11"/>
        <v>71646.537508778376</v>
      </c>
    </row>
    <row r="47" spans="1:7" x14ac:dyDescent="0.2">
      <c r="A47" s="19">
        <v>5</v>
      </c>
      <c r="B47" s="16">
        <f>B46*$O$2*2</f>
        <v>65536</v>
      </c>
      <c r="C47" s="1">
        <f>B47*$O$2</f>
        <v>524288</v>
      </c>
      <c r="D47" s="3">
        <f>SUM($C$43:C47)</f>
        <v>559240</v>
      </c>
      <c r="E47" s="16">
        <f t="shared" si="9"/>
        <v>66132.322097920623</v>
      </c>
      <c r="F47" s="3">
        <f t="shared" si="10"/>
        <v>564328.61038270767</v>
      </c>
      <c r="G47" s="3">
        <f t="shared" si="11"/>
        <v>1128657.2207654153</v>
      </c>
    </row>
    <row r="48" spans="1:7" x14ac:dyDescent="0.2">
      <c r="A48" s="19">
        <v>6</v>
      </c>
      <c r="B48" s="16">
        <f>B47*$O$2*2</f>
        <v>1048576</v>
      </c>
      <c r="C48" s="1">
        <f>B48*$O$2</f>
        <v>8388608</v>
      </c>
      <c r="D48" s="3">
        <f>SUM($C$43:C48)</f>
        <v>8947848</v>
      </c>
      <c r="E48" s="16">
        <f t="shared" si="9"/>
        <v>1052103.2769141523</v>
      </c>
      <c r="F48" s="3">
        <f t="shared" si="10"/>
        <v>8977947.4278733656</v>
      </c>
      <c r="G48" s="3">
        <f t="shared" si="11"/>
        <v>17955894.855746731</v>
      </c>
    </row>
    <row r="49" spans="1:7" x14ac:dyDescent="0.2">
      <c r="A49" s="19">
        <v>7</v>
      </c>
      <c r="B49" s="16">
        <f>B48*$O$2*2</f>
        <v>16777216</v>
      </c>
      <c r="C49" s="1">
        <f>B49*$O$2</f>
        <v>134217728</v>
      </c>
      <c r="D49" s="3">
        <f>SUM($C$43:C49)</f>
        <v>143165576</v>
      </c>
      <c r="E49" s="16">
        <f t="shared" si="9"/>
        <v>16798177.143110562</v>
      </c>
      <c r="F49" s="3">
        <f t="shared" si="10"/>
        <v>143344444.42054379</v>
      </c>
      <c r="G49" s="3">
        <f t="shared" si="11"/>
        <v>286688888.84108758</v>
      </c>
    </row>
    <row r="50" spans="1:7" x14ac:dyDescent="0.2">
      <c r="A50" s="19">
        <v>8</v>
      </c>
      <c r="B50" s="16">
        <f>B49*$O$2*2</f>
        <v>268435456</v>
      </c>
      <c r="C50" s="1">
        <f>B50*$O$2</f>
        <v>2147483648</v>
      </c>
      <c r="D50" s="3">
        <f>SUM($C$43:C50)</f>
        <v>2290649224</v>
      </c>
      <c r="E50" s="16">
        <f t="shared" si="9"/>
        <v>268560233.49992245</v>
      </c>
      <c r="F50" s="3">
        <f t="shared" si="10"/>
        <v>2291713991.9990907</v>
      </c>
      <c r="G50" s="3">
        <f t="shared" si="11"/>
        <v>4583427983.9981813</v>
      </c>
    </row>
    <row r="51" spans="1:7" x14ac:dyDescent="0.2">
      <c r="A51" s="19">
        <v>9</v>
      </c>
      <c r="B51" s="16">
        <f>B50*$O$2*2</f>
        <v>4294967296</v>
      </c>
      <c r="C51" s="1">
        <f>B51*$O$2</f>
        <v>34359738368</v>
      </c>
      <c r="D51" s="3">
        <f>SUM($C$43:C51)</f>
        <v>36650387592</v>
      </c>
      <c r="E51" s="16">
        <f t="shared" si="9"/>
        <v>4295710545.593873</v>
      </c>
      <c r="F51" s="3">
        <f t="shared" si="10"/>
        <v>36656729988.534286</v>
      </c>
      <c r="G51" s="3">
        <f t="shared" si="11"/>
        <v>73313459977.068573</v>
      </c>
    </row>
    <row r="52" spans="1:7" ht="17" thickBot="1" x14ac:dyDescent="0.25">
      <c r="A52" s="33">
        <v>10</v>
      </c>
      <c r="B52" s="17">
        <f>B51*$O$2*2</f>
        <v>68719476736</v>
      </c>
      <c r="C52" s="28">
        <f>B52*$O$2</f>
        <v>549755813888</v>
      </c>
      <c r="D52" s="4">
        <f>SUM($C$43:C52)</f>
        <v>586406201480</v>
      </c>
      <c r="E52" s="17">
        <f t="shared" si="9"/>
        <v>68723905027.248947</v>
      </c>
      <c r="F52" s="4">
        <f t="shared" si="10"/>
        <v>586443989565.32422</v>
      </c>
      <c r="G52" s="4">
        <f t="shared" si="11"/>
        <v>1172887979130.6484</v>
      </c>
    </row>
  </sheetData>
  <conditionalFormatting sqref="R7:R16">
    <cfRule type="cellIs" dxfId="431" priority="35" operator="lessThanOrEqual">
      <formula>0</formula>
    </cfRule>
    <cfRule type="cellIs" dxfId="430" priority="36" operator="greaterThan">
      <formula>0</formula>
    </cfRule>
  </conditionalFormatting>
  <conditionalFormatting sqref="F31:F40">
    <cfRule type="cellIs" dxfId="429" priority="27" stopIfTrue="1" operator="lessThan">
      <formula>0</formula>
    </cfRule>
    <cfRule type="cellIs" dxfId="428" priority="28" operator="equal">
      <formula>MIN($F$31:$F$40)</formula>
    </cfRule>
  </conditionalFormatting>
  <conditionalFormatting sqref="E31:E40">
    <cfRule type="cellIs" dxfId="427" priority="25" stopIfTrue="1" operator="lessThan">
      <formula>0</formula>
    </cfRule>
    <cfRule type="cellIs" dxfId="426" priority="26" operator="equal">
      <formula>MIN($E$31:$E$40)</formula>
    </cfRule>
  </conditionalFormatting>
  <conditionalFormatting sqref="F19:F28">
    <cfRule type="cellIs" dxfId="425" priority="23" stopIfTrue="1" operator="lessThan">
      <formula>0</formula>
    </cfRule>
    <cfRule type="cellIs" dxfId="424" priority="24" operator="equal">
      <formula>MIN($F$19:$F$28)</formula>
    </cfRule>
  </conditionalFormatting>
  <conditionalFormatting sqref="E19:E28">
    <cfRule type="cellIs" dxfId="423" priority="21" stopIfTrue="1" operator="lessThan">
      <formula>0</formula>
    </cfRule>
    <cfRule type="cellIs" dxfId="422" priority="22" operator="equal">
      <formula>MIN($E$19:$E$28)</formula>
    </cfRule>
  </conditionalFormatting>
  <conditionalFormatting sqref="F43:F52">
    <cfRule type="cellIs" dxfId="421" priority="19" stopIfTrue="1" operator="lessThan">
      <formula>0</formula>
    </cfRule>
    <cfRule type="cellIs" dxfId="420" priority="20" operator="equal">
      <formula>MIN($F$43:$F$52)</formula>
    </cfRule>
  </conditionalFormatting>
  <conditionalFormatting sqref="E43:E52">
    <cfRule type="cellIs" dxfId="419" priority="17" stopIfTrue="1" operator="lessThan">
      <formula>0</formula>
    </cfRule>
    <cfRule type="cellIs" dxfId="418" priority="18" operator="equal">
      <formula>MIN($E$43:$E$52)</formula>
    </cfRule>
  </conditionalFormatting>
  <conditionalFormatting sqref="G19:G28">
    <cfRule type="cellIs" dxfId="417" priority="11" stopIfTrue="1" operator="lessThanOrEqual">
      <formula>0</formula>
    </cfRule>
    <cfRule type="cellIs" dxfId="416" priority="12" operator="equal">
      <formula>MIN($G$19:$G$28)</formula>
    </cfRule>
  </conditionalFormatting>
  <conditionalFormatting sqref="G31:G40">
    <cfRule type="cellIs" dxfId="415" priority="9" stopIfTrue="1" operator="lessThanOrEqual">
      <formula>0</formula>
    </cfRule>
    <cfRule type="cellIs" dxfId="414" priority="10" operator="equal">
      <formula>MIN($G$19:$G$28)</formula>
    </cfRule>
  </conditionalFormatting>
  <conditionalFormatting sqref="G43:G52">
    <cfRule type="cellIs" dxfId="413" priority="7" stopIfTrue="1" operator="lessThanOrEqual">
      <formula>0</formula>
    </cfRule>
    <cfRule type="cellIs" dxfId="412" priority="8" operator="equal">
      <formula>MIN($G$19:$G$28)</formula>
    </cfRule>
  </conditionalFormatting>
  <conditionalFormatting sqref="S7:T16">
    <cfRule type="cellIs" dxfId="411" priority="3" operator="lessThanOrEqual">
      <formula>0</formula>
    </cfRule>
    <cfRule type="cellIs" dxfId="410" priority="4" operator="greaterThan">
      <formula>0</formula>
    </cfRule>
  </conditionalFormatting>
  <conditionalFormatting sqref="U7:U16">
    <cfRule type="cellIs" dxfId="409" priority="1" operator="lessThanOrEqual">
      <formula>0</formula>
    </cfRule>
    <cfRule type="cellIs" dxfId="40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1.0000000000000016</v>
      </c>
    </row>
    <row r="2" spans="1:23" x14ac:dyDescent="0.2">
      <c r="A2" t="s">
        <v>4</v>
      </c>
      <c r="B2" s="34" t="s">
        <v>12</v>
      </c>
      <c r="C2" s="40">
        <f>'B Analysis'!B47</f>
        <v>0.75140508263556649</v>
      </c>
      <c r="D2" s="34" t="s">
        <v>13</v>
      </c>
      <c r="E2" s="40">
        <f>'B Analysis'!N47</f>
        <v>0.24859491736443512</v>
      </c>
      <c r="F2" s="34" t="s">
        <v>17</v>
      </c>
      <c r="G2" s="40">
        <f>'B Analysis'!V47</f>
        <v>2.102248374402941</v>
      </c>
      <c r="H2" t="s">
        <v>20</v>
      </c>
      <c r="I2" s="48">
        <f>'B Analysis'!W47</f>
        <v>-9</v>
      </c>
      <c r="J2" t="s">
        <v>6</v>
      </c>
      <c r="K2" s="48">
        <f>C2*G2-E2*I2</f>
        <v>3.8169943697686435</v>
      </c>
      <c r="L2" t="s">
        <v>5</v>
      </c>
      <c r="M2" s="48">
        <v>3</v>
      </c>
      <c r="N2" t="s">
        <v>47</v>
      </c>
      <c r="O2" s="48">
        <v>9</v>
      </c>
    </row>
    <row r="4" spans="1:23" x14ac:dyDescent="0.2">
      <c r="A4" t="s">
        <v>10</v>
      </c>
      <c r="B4">
        <f>$C$2</f>
        <v>0.75140508263556649</v>
      </c>
      <c r="C4" t="s">
        <v>11</v>
      </c>
      <c r="D4">
        <f>$E$2</f>
        <v>0.24859491736443512</v>
      </c>
      <c r="E4" t="s">
        <v>5</v>
      </c>
      <c r="F4">
        <f>$G$2</f>
        <v>2.102248374402941</v>
      </c>
      <c r="G4" t="s">
        <v>72</v>
      </c>
      <c r="H4">
        <f>$I$2</f>
        <v>-9</v>
      </c>
      <c r="I4" t="s">
        <v>6</v>
      </c>
      <c r="J4">
        <f>$K$2</f>
        <v>3.8169943697686435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0.75140508263556649</v>
      </c>
      <c r="C7" s="18">
        <v>1</v>
      </c>
      <c r="D7" s="37">
        <f>C7*D4</f>
        <v>0.24859491736443512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1.0000000000000016</v>
      </c>
      <c r="R7" s="26">
        <f>B7-D7</f>
        <v>0.50281016527113143</v>
      </c>
      <c r="S7" s="26">
        <f>SUM(C7)*$B$4*$F$4</f>
        <v>1.5796401134887272</v>
      </c>
      <c r="T7" s="9">
        <f>SUM(C7)*$D$4*$H$4</f>
        <v>-2.2373542562799162</v>
      </c>
      <c r="U7" s="91">
        <f>S7+T7</f>
        <v>-0.657714142791189</v>
      </c>
      <c r="V7" s="68">
        <f>(U7-W7*D7)/B7</f>
        <v>-0.54447226254014813</v>
      </c>
      <c r="W7" s="18">
        <f>-COUNT(D7:M7)</f>
        <v>-1</v>
      </c>
    </row>
    <row r="8" spans="1:23" x14ac:dyDescent="0.2">
      <c r="A8" s="20">
        <v>2</v>
      </c>
      <c r="B8" s="19">
        <f>C8*B4</f>
        <v>0.92400505437954716</v>
      </c>
      <c r="C8" s="19">
        <f>1/(1-B4*D4)</f>
        <v>1.2297029601378038</v>
      </c>
      <c r="D8" s="32">
        <f>C8*D4</f>
        <v>0.30569790575825856</v>
      </c>
      <c r="E8" s="1">
        <f>D8*D4</f>
        <v>7.5994945620455168E-2</v>
      </c>
      <c r="F8" s="1"/>
      <c r="G8" s="1"/>
      <c r="H8" s="1"/>
      <c r="I8" s="1"/>
      <c r="J8" s="1"/>
      <c r="K8" s="1"/>
      <c r="L8" s="1"/>
      <c r="M8" s="3"/>
      <c r="N8">
        <f>B8+E8</f>
        <v>1.0000000000000022</v>
      </c>
      <c r="R8" s="16">
        <f>B8-E8</f>
        <v>0.848010108759092</v>
      </c>
      <c r="S8" s="16">
        <f>SUM(C8:D8)*$B$4*$F$4</f>
        <v>2.4253807980547459</v>
      </c>
      <c r="T8" s="3">
        <f>SUM(C8:D8)*$D$4*$H$4</f>
        <v>-3.4352356624084237</v>
      </c>
      <c r="U8" s="92">
        <f>S8+T8+U7</f>
        <v>-1.6675690071448668</v>
      </c>
      <c r="V8" s="68">
        <f>(U8-W8*E8)/B8</f>
        <v>-1.6402281661994162</v>
      </c>
      <c r="W8" s="19">
        <f>-COUNT(D8:M8)</f>
        <v>-2</v>
      </c>
    </row>
    <row r="9" spans="1:23" x14ac:dyDescent="0.2">
      <c r="A9" s="20">
        <v>3</v>
      </c>
      <c r="B9" s="19">
        <f>C9*B4</f>
        <v>0.97547445173876124</v>
      </c>
      <c r="C9" s="19">
        <f>1/(1-D4*B4/(1-D4*B4))</f>
        <v>1.2982004970172247</v>
      </c>
      <c r="D9" s="32">
        <f>C9*D4*C8</f>
        <v>0.39685717319249603</v>
      </c>
      <c r="E9" s="1">
        <f>D9*(D4)</f>
        <v>9.8656676175271865E-2</v>
      </c>
      <c r="F9" s="1">
        <f>E9*D4</f>
        <v>2.4525548261241543E-2</v>
      </c>
      <c r="G9" s="1"/>
      <c r="H9" s="1"/>
      <c r="I9" s="1"/>
      <c r="J9" s="1"/>
      <c r="K9" s="1"/>
      <c r="L9" s="1"/>
      <c r="M9" s="3"/>
      <c r="N9">
        <f>B9+F9</f>
        <v>1.0000000000000029</v>
      </c>
      <c r="R9" s="16">
        <f>B9-F9</f>
        <v>0.9509489034775197</v>
      </c>
      <c r="S9" s="16">
        <f>SUM(C9:E9)*$B$4*$F$4</f>
        <v>2.8334231336899482</v>
      </c>
      <c r="T9" s="3">
        <f>SUM(C9:E9)*$D$4*$H$4</f>
        <v>-4.0131744274348113</v>
      </c>
      <c r="U9" s="92">
        <f t="shared" ref="U9:U15" si="0">S9+T9+U8</f>
        <v>-2.8473203008897299</v>
      </c>
      <c r="V9" s="68">
        <f>(U9-W9*F9)/B9</f>
        <v>-2.8434816013498554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0.99195127330537036</v>
      </c>
      <c r="C10" s="19">
        <f>1/(1-D4*B4/(1-D4*B4/(1-D4*B4)))</f>
        <v>1.3201285115427805</v>
      </c>
      <c r="D10" s="32">
        <f>C10*D4*C9</f>
        <v>0.42603985378954873</v>
      </c>
      <c r="E10" s="1">
        <f>D10*D4*C8</f>
        <v>0.13023949107301974</v>
      </c>
      <c r="F10" s="1">
        <f>E10*D4</f>
        <v>3.2376875520883426E-2</v>
      </c>
      <c r="G10" s="1">
        <f>F10*D4</f>
        <v>8.0487266946326179E-3</v>
      </c>
      <c r="H10" s="1"/>
      <c r="I10" s="1"/>
      <c r="J10" s="1"/>
      <c r="K10" s="1"/>
      <c r="L10" s="1"/>
      <c r="M10" s="3"/>
      <c r="N10">
        <f>B10+G10</f>
        <v>1.0000000000000029</v>
      </c>
      <c r="R10" s="16">
        <f>B10-G10</f>
        <v>0.98390254661073773</v>
      </c>
      <c r="S10" s="16">
        <f>SUM(C10:F10)*$B$4*$F$4</f>
        <v>3.0151929305655036</v>
      </c>
      <c r="T10" s="3">
        <f>SUM(C10:F10)*$D$4*$H$4</f>
        <v>-4.2706276442972744</v>
      </c>
      <c r="U10" s="92">
        <f t="shared" si="0"/>
        <v>-4.1027550146215006</v>
      </c>
      <c r="V10" s="68">
        <f>(U10-W10*G10)/B10</f>
        <v>-4.103588772338675</v>
      </c>
      <c r="W10" s="19">
        <f t="shared" si="1"/>
        <v>-4</v>
      </c>
    </row>
    <row r="11" spans="1:23" x14ac:dyDescent="0.2">
      <c r="A11" s="20">
        <v>5</v>
      </c>
      <c r="B11" s="19">
        <f>C11*B4</f>
        <v>0.99734423051241672</v>
      </c>
      <c r="C11" s="19">
        <f>1/(1-D4*B4/(1-D4*B4/(1-D4*B4/(1-D4*B4))))</f>
        <v>1.3273056751415819</v>
      </c>
      <c r="D11" s="32">
        <f>C11*D4*C10</f>
        <v>0.43559151076480823</v>
      </c>
      <c r="E11" s="1">
        <f>D11*D4*C9</f>
        <v>0.14057672562599874</v>
      </c>
      <c r="F11" s="1">
        <f>E11*D4*C8</f>
        <v>4.2974010622221136E-2</v>
      </c>
      <c r="G11" s="1">
        <f>F11*D4</f>
        <v>1.068312061944942E-2</v>
      </c>
      <c r="H11" s="1">
        <f>G11*D4</f>
        <v>2.6557694875863212E-3</v>
      </c>
      <c r="I11" s="1"/>
      <c r="J11" s="1"/>
      <c r="K11" s="1"/>
      <c r="L11" s="1"/>
      <c r="M11" s="3"/>
      <c r="N11">
        <f>B11+H11</f>
        <v>1.0000000000000031</v>
      </c>
      <c r="R11" s="16">
        <f>B11-H11</f>
        <v>0.99468846102483044</v>
      </c>
      <c r="S11" s="16">
        <f>SUM(C11:G11)*$B$4*$F$4</f>
        <v>3.0915627025199264</v>
      </c>
      <c r="T11" s="3">
        <f>SUM(C11:G11)*$D$4*$H$4</f>
        <v>-4.3787954686480921</v>
      </c>
      <c r="U11" s="92">
        <f t="shared" si="0"/>
        <v>-5.3899877807496663</v>
      </c>
      <c r="V11" s="68">
        <f>(U11-W11*H11)/B11</f>
        <v>-5.3910262563501092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0.99912213633301639</v>
      </c>
      <c r="C12" s="19">
        <f>1/(1-D4*B4/(1-D4*B4/(1-D4*B4/(1-D4*B4/(1-D4*B4)))))</f>
        <v>1.3296717834654219</v>
      </c>
      <c r="D12" s="32">
        <f>C12*D4*C11</f>
        <v>0.43874042255489198</v>
      </c>
      <c r="E12" s="1">
        <f>D12*D4*C10</f>
        <v>0.14398462017717972</v>
      </c>
      <c r="F12" s="1">
        <f>E12*D4*C9</f>
        <v>4.6467587050703169E-2</v>
      </c>
      <c r="G12" s="1">
        <f>F12*D4*C8</f>
        <v>1.4205044047039534E-2</v>
      </c>
      <c r="H12" s="1">
        <f>G12*D4</f>
        <v>3.5313017510319538E-3</v>
      </c>
      <c r="I12" s="1">
        <f>H12*D4</f>
        <v>8.7786366698667357E-4</v>
      </c>
      <c r="J12" s="1"/>
      <c r="K12" s="1"/>
      <c r="L12" s="1"/>
      <c r="M12" s="3"/>
      <c r="N12">
        <f>B12+I12</f>
        <v>1.0000000000000031</v>
      </c>
      <c r="R12" s="16">
        <f>B12-I12</f>
        <v>0.99824427266602966</v>
      </c>
      <c r="S12" s="16">
        <f>SUM(C12:H12)*$B$4*$F$4</f>
        <v>3.1223178473417512</v>
      </c>
      <c r="T12" s="3">
        <f>SUM(C12:H12)*$D$4*$H$4</f>
        <v>-4.4223561212182814</v>
      </c>
      <c r="U12" s="92">
        <f t="shared" si="0"/>
        <v>-6.6900260546261965</v>
      </c>
      <c r="V12" s="68">
        <f>(U12-W12*I12)/B12</f>
        <v>-6.690632335660899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0.99970965184106109</v>
      </c>
      <c r="C13" s="19">
        <f>1/(1-D4*B4/(1-D4*B4/(1-D4*B4/(1-D4*B4/(1-D4*B4/(1-D4*B4))))))</f>
        <v>1.3304536726509248</v>
      </c>
      <c r="D13" s="32">
        <f>C13*D4*C12</f>
        <v>0.43978099202077897</v>
      </c>
      <c r="E13" s="1">
        <f>D13*D4*C11</f>
        <v>0.14511077144762455</v>
      </c>
      <c r="F13" s="1">
        <f>E13*D4*C10</f>
        <v>4.7622052212181756E-2</v>
      </c>
      <c r="G13" s="1">
        <f>F13*D4*C9</f>
        <v>1.5368876578482023E-2</v>
      </c>
      <c r="H13" s="1">
        <f>G13*D4*C8</f>
        <v>4.6982333838991048E-3</v>
      </c>
      <c r="I13" s="1">
        <f>H13*D4</f>
        <v>1.1679569398292283E-3</v>
      </c>
      <c r="J13" s="1">
        <f>I13*D4</f>
        <v>2.9034815894206552E-4</v>
      </c>
      <c r="K13" s="1"/>
      <c r="L13" s="1"/>
      <c r="M13" s="3"/>
      <c r="N13">
        <f>B13+J13</f>
        <v>1.0000000000000031</v>
      </c>
      <c r="R13" s="16">
        <f>B13-J13</f>
        <v>0.99941930368211906</v>
      </c>
      <c r="S13" s="16">
        <f>SUM(C13:I13)*$B$4*$F$4</f>
        <v>3.1343259495340168</v>
      </c>
      <c r="T13" s="3">
        <f>SUM(C13:I13)*$D$4*$H$4</f>
        <v>-4.4393640322736498</v>
      </c>
      <c r="U13" s="92">
        <f t="shared" si="0"/>
        <v>-7.99506413736583</v>
      </c>
      <c r="V13" s="68">
        <f>(U13-W13*J13)/B13</f>
        <v>-7.9953531363164307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0.99990395041839009</v>
      </c>
      <c r="C14" s="19">
        <f>1/(1-D4*B4/(1-D4*B4/(1-D4*B4/(1-D4*B4/(1-D4*B4/(1-D4*B4/(1-D4*B4)))))))</f>
        <v>1.330712252985047</v>
      </c>
      <c r="D14" s="32">
        <f>C14*D4*C13</f>
        <v>0.44012512109322988</v>
      </c>
      <c r="E14" s="1">
        <f>D14*D4*C12</f>
        <v>0.14548320347147531</v>
      </c>
      <c r="F14" s="1">
        <f>E14*D4*C11</f>
        <v>4.8003847986727084E-2</v>
      </c>
      <c r="G14" s="1">
        <f>F14*D4*C10</f>
        <v>1.5753770257052657E-2</v>
      </c>
      <c r="H14" s="1">
        <f>G14*D4*C9</f>
        <v>5.0841519732841203E-3</v>
      </c>
      <c r="I14" s="1">
        <f>H14*D4*C8</f>
        <v>1.5542146107896733E-3</v>
      </c>
      <c r="J14" s="1">
        <f>I14*D4</f>
        <v>3.8636985273585655E-4</v>
      </c>
      <c r="K14" s="1">
        <f>J14*D4</f>
        <v>9.6049581612979229E-5</v>
      </c>
      <c r="L14" s="1"/>
      <c r="M14" s="3"/>
      <c r="N14">
        <f>B14+K14</f>
        <v>1.0000000000000031</v>
      </c>
      <c r="R14" s="16">
        <f>B14-K14</f>
        <v>0.99980790083677706</v>
      </c>
      <c r="S14" s="16">
        <f>SUM(C14:J14)*$B$4*$F$4</f>
        <v>3.1389075013821195</v>
      </c>
      <c r="T14" s="3">
        <f>SUM(C14:J14)*$D$4*$H$4</f>
        <v>-4.4458532030918558</v>
      </c>
      <c r="U14" s="92">
        <f t="shared" si="0"/>
        <v>-9.3020098390755663</v>
      </c>
      <c r="V14" s="68">
        <f>(U14-W14*K14)/B14</f>
        <v>-9.3021349085887124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0.99996822395852392</v>
      </c>
      <c r="C15" s="19">
        <f>1/(1-D4*B4/(1-D4*B4/(1-D4*B4/(1-D4*B4/(1-D4*B4/(1-D4*B4/(1-D4*B4/(1-D4*B4))))))))</f>
        <v>1.3307977907883159</v>
      </c>
      <c r="D15" s="32">
        <f>C15*D4*C14</f>
        <v>0.44023895823014264</v>
      </c>
      <c r="E15" s="1">
        <f>D15*D4*C13</f>
        <v>0.14560640316218398</v>
      </c>
      <c r="F15" s="1">
        <f>E15*D4*C12</f>
        <v>4.8130145185479006E-2</v>
      </c>
      <c r="G15" s="1">
        <f>F15*D4*C11</f>
        <v>1.5881092235612217E-2</v>
      </c>
      <c r="H15" s="1">
        <f>G15*D4*C10</f>
        <v>5.2118129900768284E-3</v>
      </c>
      <c r="I15" s="1">
        <f>H15*D4*C9</f>
        <v>1.6819877950184298E-3</v>
      </c>
      <c r="J15" s="1">
        <f>I15*D4*C8</f>
        <v>5.1418014644808514E-4</v>
      </c>
      <c r="K15" s="1">
        <f>J15*D4</f>
        <v>1.2782257101669488E-4</v>
      </c>
      <c r="L15" s="1">
        <f>K15*D4</f>
        <v>3.17760414792049E-5</v>
      </c>
      <c r="M15" s="3"/>
      <c r="N15">
        <f>B15+L15</f>
        <v>1.0000000000000031</v>
      </c>
      <c r="R15" s="16">
        <f>B15-L15</f>
        <v>0.99993644791704472</v>
      </c>
      <c r="S15" s="16">
        <f>SUM(C15:K15)*$B$4*$F$4</f>
        <v>3.1406249822724415</v>
      </c>
      <c r="T15" s="3">
        <f>SUM(C15:K15)*$D$4*$H$4</f>
        <v>-4.4482857908358806</v>
      </c>
      <c r="U15" s="92">
        <f t="shared" si="0"/>
        <v>-10.609670647639005</v>
      </c>
      <c r="V15" s="68">
        <f>(U15-W15*L15)/B15</f>
        <v>-10.609721798225602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0.99998948732242776</v>
      </c>
      <c r="C16" s="33">
        <f>1/(1-D4*B4/(1-D4*B4/(1-D4*B4/(1-D4*B4/(1-D4*B4/(1-D4*B4/(1-D4*B4/(1-D4*B4/(1-D4*B4)))))))))</f>
        <v>1.3308260889252268</v>
      </c>
      <c r="D16" s="38">
        <f>C16*D4*C15</f>
        <v>0.440276618524922</v>
      </c>
      <c r="E16" s="28">
        <f>D16*D4*C14</f>
        <v>0.14564716083401791</v>
      </c>
      <c r="F16" s="28">
        <f>E16*D4*C13</f>
        <v>4.8171927593784296E-2</v>
      </c>
      <c r="G16" s="28">
        <f>F16*D4*C12</f>
        <v>1.5923213667813289E-2</v>
      </c>
      <c r="H16" s="28">
        <f>G16*D4*C11</f>
        <v>5.2540465849705755E-3</v>
      </c>
      <c r="I16" s="28">
        <f>H16*D4*C10</f>
        <v>1.7242584978263509E-3</v>
      </c>
      <c r="J16" s="28">
        <f>I16*D4*C9</f>
        <v>5.5646312604128601E-4</v>
      </c>
      <c r="K16" s="28">
        <f>J16*D4*C8</f>
        <v>1.7010961226251501E-4</v>
      </c>
      <c r="L16" s="28">
        <f>K16*D4</f>
        <v>4.2288385003296021E-5</v>
      </c>
      <c r="M16" s="4">
        <f>L16*D4</f>
        <v>1.0512677575369792E-5</v>
      </c>
      <c r="N16">
        <f>B16+M16</f>
        <v>1.0000000000000031</v>
      </c>
      <c r="R16" s="17">
        <f>B16-M16</f>
        <v>0.99997897464485241</v>
      </c>
      <c r="S16" s="17">
        <f>SUM(C16:L16)*$B$4*$F$4</f>
        <v>3.1412599701874764</v>
      </c>
      <c r="T16" s="4">
        <f>SUM(C16:L16)*$D$4*$H$4</f>
        <v>-4.4491851684233819</v>
      </c>
      <c r="U16" s="93">
        <f>S16+T16+U15</f>
        <v>-11.91759584587491</v>
      </c>
      <c r="V16" s="69">
        <f>(U16-W16*M16)/B16</f>
        <v>-11.917616005153649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9</v>
      </c>
      <c r="D19" s="9">
        <f>SUM($C$19:C19)</f>
        <v>9</v>
      </c>
      <c r="E19" s="26">
        <f t="shared" ref="E19:E28" si="2">B19/R7</f>
        <v>1.988822162059448</v>
      </c>
      <c r="F19" s="9">
        <f t="shared" ref="F19:F28" si="3">D19/R7</f>
        <v>17.899399458535033</v>
      </c>
      <c r="G19" s="2">
        <f>F19*2</f>
        <v>35.798798917070066</v>
      </c>
    </row>
    <row r="20" spans="1:7" x14ac:dyDescent="0.2">
      <c r="A20" s="19">
        <v>2</v>
      </c>
      <c r="B20" s="16">
        <f>C19</f>
        <v>9</v>
      </c>
      <c r="C20" s="1">
        <f>B20*$O$2</f>
        <v>81</v>
      </c>
      <c r="D20" s="3">
        <f>SUM($C$19:C20)</f>
        <v>90</v>
      </c>
      <c r="E20" s="16">
        <f t="shared" si="2"/>
        <v>10.613081031746022</v>
      </c>
      <c r="F20" s="3">
        <f t="shared" si="3"/>
        <v>106.13081031746022</v>
      </c>
      <c r="G20" s="3">
        <f t="shared" ref="G20:G28" si="4">F20*2</f>
        <v>212.26162063492043</v>
      </c>
    </row>
    <row r="21" spans="1:7" x14ac:dyDescent="0.2">
      <c r="A21" s="19">
        <v>3</v>
      </c>
      <c r="B21" s="16">
        <f t="shared" ref="B21:B28" si="5">C20</f>
        <v>81</v>
      </c>
      <c r="C21" s="1">
        <f>B21*$O$2</f>
        <v>729</v>
      </c>
      <c r="D21" s="3">
        <f>SUM($C$19:C21)</f>
        <v>819</v>
      </c>
      <c r="E21" s="16">
        <f t="shared" si="2"/>
        <v>85.178078132054793</v>
      </c>
      <c r="F21" s="3">
        <f t="shared" si="3"/>
        <v>861.24501222410947</v>
      </c>
      <c r="G21" s="3">
        <f t="shared" si="4"/>
        <v>1722.4900244482189</v>
      </c>
    </row>
    <row r="22" spans="1:7" x14ac:dyDescent="0.2">
      <c r="A22" s="19">
        <v>4</v>
      </c>
      <c r="B22" s="16">
        <f t="shared" si="5"/>
        <v>729</v>
      </c>
      <c r="C22" s="1">
        <f>B22*$O$2</f>
        <v>6561</v>
      </c>
      <c r="D22" s="3">
        <f>SUM($C$19:C22)</f>
        <v>7380</v>
      </c>
      <c r="E22" s="16">
        <f t="shared" si="2"/>
        <v>740.92703846655957</v>
      </c>
      <c r="F22" s="3">
        <f t="shared" si="3"/>
        <v>7500.7428585503558</v>
      </c>
      <c r="G22" s="3">
        <f t="shared" si="4"/>
        <v>15001.485717100712</v>
      </c>
    </row>
    <row r="23" spans="1:7" x14ac:dyDescent="0.2">
      <c r="A23" s="19">
        <v>5</v>
      </c>
      <c r="B23" s="16">
        <f t="shared" si="5"/>
        <v>6561</v>
      </c>
      <c r="C23" s="1">
        <f>B23*$O$2</f>
        <v>59049</v>
      </c>
      <c r="D23" s="3">
        <f>SUM($C$19:C23)</f>
        <v>66429</v>
      </c>
      <c r="E23" s="16">
        <f t="shared" si="2"/>
        <v>6596.0350975019683</v>
      </c>
      <c r="F23" s="3">
        <f t="shared" si="3"/>
        <v>66783.72435481759</v>
      </c>
      <c r="G23" s="3">
        <f t="shared" si="4"/>
        <v>133567.44870963518</v>
      </c>
    </row>
    <row r="24" spans="1:7" x14ac:dyDescent="0.2">
      <c r="A24" s="19">
        <v>6</v>
      </c>
      <c r="B24" s="16">
        <f t="shared" si="5"/>
        <v>59049</v>
      </c>
      <c r="C24" s="1">
        <f>B24*$O$2</f>
        <v>531441</v>
      </c>
      <c r="D24" s="3">
        <f>SUM($C$19:C24)</f>
        <v>597870</v>
      </c>
      <c r="E24" s="16">
        <f t="shared" si="2"/>
        <v>59152.856286664915</v>
      </c>
      <c r="F24" s="3">
        <f t="shared" si="3"/>
        <v>598921.54292381508</v>
      </c>
      <c r="G24" s="3">
        <f t="shared" si="4"/>
        <v>1197843.0858476302</v>
      </c>
    </row>
    <row r="25" spans="1:7" x14ac:dyDescent="0.2">
      <c r="A25" s="19">
        <v>7</v>
      </c>
      <c r="B25" s="16">
        <f t="shared" si="5"/>
        <v>531441</v>
      </c>
      <c r="C25" s="1">
        <f>B25*$O$2</f>
        <v>4782969</v>
      </c>
      <c r="D25" s="3">
        <f>SUM($C$19:C25)</f>
        <v>5380839</v>
      </c>
      <c r="E25" s="16">
        <f t="shared" si="2"/>
        <v>531749.78514226608</v>
      </c>
      <c r="F25" s="3">
        <f t="shared" si="3"/>
        <v>5383965.4489117814</v>
      </c>
      <c r="G25" s="3">
        <f t="shared" si="4"/>
        <v>10767930.897823563</v>
      </c>
    </row>
    <row r="26" spans="1:7" x14ac:dyDescent="0.2">
      <c r="A26" s="19">
        <v>8</v>
      </c>
      <c r="B26" s="16">
        <f t="shared" si="5"/>
        <v>4782969</v>
      </c>
      <c r="C26" s="1">
        <f>B26*$O$2</f>
        <v>43046721</v>
      </c>
      <c r="D26" s="3">
        <f>SUM($C$19:C26)</f>
        <v>48427560</v>
      </c>
      <c r="E26" s="16">
        <f t="shared" si="2"/>
        <v>4783887.9808780793</v>
      </c>
      <c r="F26" s="3">
        <f t="shared" si="3"/>
        <v>48436864.681174397</v>
      </c>
      <c r="G26" s="3">
        <f t="shared" si="4"/>
        <v>96873729.362348795</v>
      </c>
    </row>
    <row r="27" spans="1:7" x14ac:dyDescent="0.2">
      <c r="A27" s="19">
        <v>9</v>
      </c>
      <c r="B27" s="16">
        <f t="shared" si="5"/>
        <v>43046721</v>
      </c>
      <c r="C27" s="1">
        <f>B27*$O$2</f>
        <v>387420489</v>
      </c>
      <c r="D27" s="3">
        <f>SUM($C$19:C27)</f>
        <v>435848049</v>
      </c>
      <c r="E27" s="16">
        <f t="shared" si="2"/>
        <v>43049456.882654987</v>
      </c>
      <c r="F27" s="3">
        <f t="shared" si="3"/>
        <v>435875749.81181026</v>
      </c>
      <c r="G27" s="3">
        <f t="shared" si="4"/>
        <v>871751499.62362051</v>
      </c>
    </row>
    <row r="28" spans="1:7" ht="17" thickBot="1" x14ac:dyDescent="0.25">
      <c r="A28" s="33">
        <v>10</v>
      </c>
      <c r="B28" s="17">
        <f t="shared" si="5"/>
        <v>387420489</v>
      </c>
      <c r="C28" s="28">
        <f>B28*$O$2</f>
        <v>3486784401</v>
      </c>
      <c r="D28" s="4">
        <f>SUM($C$19:C28)</f>
        <v>3922632450</v>
      </c>
      <c r="E28" s="17">
        <f t="shared" si="2"/>
        <v>387428634.82464153</v>
      </c>
      <c r="F28" s="4">
        <f t="shared" si="3"/>
        <v>3922714926.474472</v>
      </c>
      <c r="G28" s="4">
        <f t="shared" si="4"/>
        <v>7845429852.9489441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9</v>
      </c>
      <c r="D31" s="9">
        <f>SUM($C$31:C31)</f>
        <v>9</v>
      </c>
      <c r="E31" s="3">
        <f t="shared" ref="E31:E40" si="6">B31/R7</f>
        <v>1.988822162059448</v>
      </c>
      <c r="F31" s="3">
        <f t="shared" ref="F31:F40" si="7">D31/R7</f>
        <v>17.899399458535033</v>
      </c>
      <c r="G31" s="2">
        <f>F31*2</f>
        <v>35.798798917070066</v>
      </c>
    </row>
    <row r="32" spans="1:7" x14ac:dyDescent="0.2">
      <c r="A32" s="19">
        <v>2</v>
      </c>
      <c r="B32" s="16">
        <f>B31*($O$2+1)</f>
        <v>10</v>
      </c>
      <c r="C32" s="1">
        <f>B32*$O$2</f>
        <v>90</v>
      </c>
      <c r="D32" s="3">
        <f>SUM($C$31:C32)</f>
        <v>99</v>
      </c>
      <c r="E32" s="3">
        <f t="shared" si="6"/>
        <v>11.792312257495579</v>
      </c>
      <c r="F32" s="3">
        <f t="shared" si="7"/>
        <v>116.74389134920624</v>
      </c>
      <c r="G32" s="3">
        <f t="shared" ref="G32:G40" si="8">F32*2</f>
        <v>233.48778269841247</v>
      </c>
    </row>
    <row r="33" spans="1:7" x14ac:dyDescent="0.2">
      <c r="A33" s="19">
        <v>3</v>
      </c>
      <c r="B33" s="16">
        <f>B32*($O$2+1)</f>
        <v>100</v>
      </c>
      <c r="C33" s="1">
        <f>B33*$O$2</f>
        <v>900</v>
      </c>
      <c r="D33" s="3">
        <f>SUM($C$31:C33)</f>
        <v>999</v>
      </c>
      <c r="E33" s="3">
        <f t="shared" si="6"/>
        <v>105.15812115068492</v>
      </c>
      <c r="F33" s="3">
        <f t="shared" si="7"/>
        <v>1050.5296302953425</v>
      </c>
      <c r="G33" s="3">
        <f t="shared" si="8"/>
        <v>2101.059260590685</v>
      </c>
    </row>
    <row r="34" spans="1:7" x14ac:dyDescent="0.2">
      <c r="A34" s="19">
        <v>4</v>
      </c>
      <c r="B34" s="16">
        <f>B33*($O$2+1)</f>
        <v>1000</v>
      </c>
      <c r="C34" s="1">
        <f>B34*$O$2</f>
        <v>9000</v>
      </c>
      <c r="D34" s="3">
        <f>SUM($C$31:C34)</f>
        <v>9999</v>
      </c>
      <c r="E34" s="3">
        <f t="shared" si="6"/>
        <v>1016.3608209417827</v>
      </c>
      <c r="F34" s="3">
        <f t="shared" si="7"/>
        <v>10162.591848596885</v>
      </c>
      <c r="G34" s="3">
        <f t="shared" si="8"/>
        <v>20325.18369719377</v>
      </c>
    </row>
    <row r="35" spans="1:7" x14ac:dyDescent="0.2">
      <c r="A35" s="19">
        <v>5</v>
      </c>
      <c r="B35" s="16">
        <f>B34*($O$2+1)</f>
        <v>10000</v>
      </c>
      <c r="C35" s="1">
        <f>B35*$O$2</f>
        <v>90000</v>
      </c>
      <c r="D35" s="3">
        <f>SUM($C$31:C35)</f>
        <v>99999</v>
      </c>
      <c r="E35" s="3">
        <f t="shared" si="6"/>
        <v>10053.399020731547</v>
      </c>
      <c r="F35" s="3">
        <f t="shared" si="7"/>
        <v>100532.9848674134</v>
      </c>
      <c r="G35" s="3">
        <f t="shared" si="8"/>
        <v>201065.96973482679</v>
      </c>
    </row>
    <row r="36" spans="1:7" x14ac:dyDescent="0.2">
      <c r="A36" s="19">
        <v>6</v>
      </c>
      <c r="B36" s="16">
        <f>B35*($O$2+1)</f>
        <v>100000</v>
      </c>
      <c r="C36" s="1">
        <f>B36*$O$2</f>
        <v>900000</v>
      </c>
      <c r="D36" s="3">
        <f>SUM($C$31:C36)</f>
        <v>999999</v>
      </c>
      <c r="E36" s="3">
        <f t="shared" si="6"/>
        <v>100175.88153341279</v>
      </c>
      <c r="F36" s="3">
        <f t="shared" si="7"/>
        <v>1001757.8135753125</v>
      </c>
      <c r="G36" s="3">
        <f t="shared" si="8"/>
        <v>2003515.627150625</v>
      </c>
    </row>
    <row r="37" spans="1:7" x14ac:dyDescent="0.2">
      <c r="A37" s="19">
        <v>7</v>
      </c>
      <c r="B37" s="16">
        <f>B36*($O$2+1)</f>
        <v>1000000</v>
      </c>
      <c r="C37" s="1">
        <f>B37*$O$2</f>
        <v>9000000</v>
      </c>
      <c r="D37" s="3">
        <f>SUM($C$31:C37)</f>
        <v>9999999</v>
      </c>
      <c r="E37" s="3">
        <f t="shared" si="6"/>
        <v>1000581.0337220238</v>
      </c>
      <c r="F37" s="3">
        <f t="shared" si="7"/>
        <v>10005809.336639205</v>
      </c>
      <c r="G37" s="3">
        <f t="shared" si="8"/>
        <v>20011618.67327841</v>
      </c>
    </row>
    <row r="38" spans="1:7" x14ac:dyDescent="0.2">
      <c r="A38" s="19">
        <v>8</v>
      </c>
      <c r="B38" s="16">
        <f>B37*($O$2+1)</f>
        <v>10000000</v>
      </c>
      <c r="C38" s="1">
        <f>B38*$O$2</f>
        <v>90000000</v>
      </c>
      <c r="D38" s="3">
        <f>SUM($C$31:C38)</f>
        <v>99999999</v>
      </c>
      <c r="E38" s="3">
        <f t="shared" si="6"/>
        <v>10001921.360724017</v>
      </c>
      <c r="F38" s="3">
        <f t="shared" si="7"/>
        <v>100019212.60704803</v>
      </c>
      <c r="G38" s="3">
        <f t="shared" si="8"/>
        <v>200038425.21409607</v>
      </c>
    </row>
    <row r="39" spans="1:7" x14ac:dyDescent="0.2">
      <c r="A39" s="19">
        <v>9</v>
      </c>
      <c r="B39" s="16">
        <f>B38*($O$2+1)</f>
        <v>100000000</v>
      </c>
      <c r="C39" s="1">
        <f>B39*$O$2</f>
        <v>900000000</v>
      </c>
      <c r="D39" s="3">
        <f>SUM($C$31:C39)</f>
        <v>999999999</v>
      </c>
      <c r="E39" s="3">
        <f t="shared" si="6"/>
        <v>100006355.61220792</v>
      </c>
      <c r="F39" s="3">
        <f t="shared" si="7"/>
        <v>1000063555.1220157</v>
      </c>
      <c r="G39" s="3">
        <f t="shared" si="8"/>
        <v>2000127110.2440314</v>
      </c>
    </row>
    <row r="40" spans="1:7" ht="17" thickBot="1" x14ac:dyDescent="0.25">
      <c r="A40" s="33">
        <v>10</v>
      </c>
      <c r="B40" s="17">
        <f>B39*($O$2+1)</f>
        <v>1000000000</v>
      </c>
      <c r="C40" s="28">
        <f>B40*$O$2</f>
        <v>9000000000</v>
      </c>
      <c r="D40" s="4">
        <f>SUM($C$31:C40)</f>
        <v>9999999999</v>
      </c>
      <c r="E40" s="3">
        <f t="shared" si="6"/>
        <v>1000021025.7972225</v>
      </c>
      <c r="F40" s="3">
        <f t="shared" si="7"/>
        <v>10000210256.972204</v>
      </c>
      <c r="G40" s="4">
        <f t="shared" si="8"/>
        <v>20000420513.944408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9</v>
      </c>
      <c r="D43" s="9">
        <f>SUM(C43:C43)</f>
        <v>9</v>
      </c>
      <c r="E43" s="26">
        <f t="shared" ref="E43:E52" si="9">B43/R7</f>
        <v>1.988822162059448</v>
      </c>
      <c r="F43" s="9">
        <f t="shared" ref="F43:F52" si="10">D43/R7</f>
        <v>17.899399458535033</v>
      </c>
      <c r="G43" s="2">
        <f>F43*2</f>
        <v>35.798798917070066</v>
      </c>
    </row>
    <row r="44" spans="1:7" x14ac:dyDescent="0.2">
      <c r="A44" s="19">
        <v>2</v>
      </c>
      <c r="B44" s="16">
        <f>B43*$O$2*2</f>
        <v>18</v>
      </c>
      <c r="C44" s="1">
        <f>B44*$O$2</f>
        <v>162</v>
      </c>
      <c r="D44" s="3">
        <f>SUM($C$43:C44)</f>
        <v>171</v>
      </c>
      <c r="E44" s="16">
        <f t="shared" si="9"/>
        <v>21.226162063492044</v>
      </c>
      <c r="F44" s="3">
        <f t="shared" si="10"/>
        <v>201.64853960317441</v>
      </c>
      <c r="G44" s="3">
        <f t="shared" ref="G44:G52" si="11">F44*2</f>
        <v>403.29707920634883</v>
      </c>
    </row>
    <row r="45" spans="1:7" x14ac:dyDescent="0.2">
      <c r="A45" s="19">
        <v>3</v>
      </c>
      <c r="B45" s="16">
        <f>B44*$O$2*2</f>
        <v>324</v>
      </c>
      <c r="C45" s="1">
        <f>B45*$O$2</f>
        <v>2916</v>
      </c>
      <c r="D45" s="3">
        <f>SUM($C$43:C45)</f>
        <v>3087</v>
      </c>
      <c r="E45" s="16">
        <f t="shared" si="9"/>
        <v>340.71231252821917</v>
      </c>
      <c r="F45" s="3">
        <f t="shared" si="10"/>
        <v>3246.2311999216436</v>
      </c>
      <c r="G45" s="3">
        <f t="shared" si="11"/>
        <v>6492.4623998432871</v>
      </c>
    </row>
    <row r="46" spans="1:7" x14ac:dyDescent="0.2">
      <c r="A46" s="19">
        <v>4</v>
      </c>
      <c r="B46" s="16">
        <f>B45*$O$2*2</f>
        <v>5832</v>
      </c>
      <c r="C46" s="1">
        <f>B46*$O$2</f>
        <v>52488</v>
      </c>
      <c r="D46" s="3">
        <f>SUM($C$43:C46)</f>
        <v>55575</v>
      </c>
      <c r="E46" s="16">
        <f t="shared" si="9"/>
        <v>5927.4163077324765</v>
      </c>
      <c r="F46" s="3">
        <f t="shared" si="10"/>
        <v>56484.252623839573</v>
      </c>
      <c r="G46" s="3">
        <f t="shared" si="11"/>
        <v>112968.50524767915</v>
      </c>
    </row>
    <row r="47" spans="1:7" x14ac:dyDescent="0.2">
      <c r="A47" s="19">
        <v>5</v>
      </c>
      <c r="B47" s="16">
        <f>B46*$O$2*2</f>
        <v>104976</v>
      </c>
      <c r="C47" s="1">
        <f>B47*$O$2</f>
        <v>944784</v>
      </c>
      <c r="D47" s="3">
        <f>SUM($C$43:C47)</f>
        <v>1000359</v>
      </c>
      <c r="E47" s="16">
        <f t="shared" si="9"/>
        <v>105536.56156003149</v>
      </c>
      <c r="F47" s="3">
        <f t="shared" si="10"/>
        <v>1005700.819097999</v>
      </c>
      <c r="G47" s="3">
        <f t="shared" si="11"/>
        <v>2011401.638195998</v>
      </c>
    </row>
    <row r="48" spans="1:7" x14ac:dyDescent="0.2">
      <c r="A48" s="19">
        <v>6</v>
      </c>
      <c r="B48" s="16">
        <f>B47*$O$2*2</f>
        <v>1889568</v>
      </c>
      <c r="C48" s="1">
        <f>B48*$O$2</f>
        <v>17006112</v>
      </c>
      <c r="D48" s="3">
        <f>SUM($C$43:C48)</f>
        <v>18006471</v>
      </c>
      <c r="E48" s="16">
        <f t="shared" si="9"/>
        <v>1892891.4011732773</v>
      </c>
      <c r="F48" s="3">
        <f t="shared" si="10"/>
        <v>18038141.057308327</v>
      </c>
      <c r="G48" s="3">
        <f t="shared" si="11"/>
        <v>36076282.114616655</v>
      </c>
    </row>
    <row r="49" spans="1:7" x14ac:dyDescent="0.2">
      <c r="A49" s="19">
        <v>7</v>
      </c>
      <c r="B49" s="16">
        <f>B48*$O$2*2</f>
        <v>34012224</v>
      </c>
      <c r="C49" s="1">
        <f>B49*$O$2</f>
        <v>306110016</v>
      </c>
      <c r="D49" s="3">
        <f>SUM($C$43:C49)</f>
        <v>324116487</v>
      </c>
      <c r="E49" s="16">
        <f t="shared" si="9"/>
        <v>34031986.249105029</v>
      </c>
      <c r="F49" s="3">
        <f t="shared" si="10"/>
        <v>324304809.6088109</v>
      </c>
      <c r="G49" s="3">
        <f t="shared" si="11"/>
        <v>648609619.2176218</v>
      </c>
    </row>
    <row r="50" spans="1:7" x14ac:dyDescent="0.2">
      <c r="A50" s="19">
        <v>8</v>
      </c>
      <c r="B50" s="16">
        <f>B49*$O$2*2</f>
        <v>612220032</v>
      </c>
      <c r="C50" s="1">
        <f>B50*$O$2</f>
        <v>5509980288</v>
      </c>
      <c r="D50" s="3">
        <f>SUM($C$43:C50)</f>
        <v>5834096775</v>
      </c>
      <c r="E50" s="16">
        <f t="shared" si="9"/>
        <v>612337661.55239415</v>
      </c>
      <c r="F50" s="3">
        <f t="shared" si="10"/>
        <v>5835217715.4403601</v>
      </c>
      <c r="G50" s="3">
        <f t="shared" si="11"/>
        <v>11670435430.88072</v>
      </c>
    </row>
    <row r="51" spans="1:7" x14ac:dyDescent="0.2">
      <c r="A51" s="19">
        <v>9</v>
      </c>
      <c r="B51" s="16">
        <f>B50*$O$2*2</f>
        <v>11019960576</v>
      </c>
      <c r="C51" s="1">
        <f>B51*$O$2</f>
        <v>99179645184</v>
      </c>
      <c r="D51" s="3">
        <f>SUM($C$43:C51)</f>
        <v>105013741959</v>
      </c>
      <c r="E51" s="16">
        <f t="shared" si="9"/>
        <v>11020660961.959677</v>
      </c>
      <c r="F51" s="3">
        <f t="shared" si="10"/>
        <v>105020416225.20395</v>
      </c>
      <c r="G51" s="3">
        <f t="shared" si="11"/>
        <v>210040832450.4079</v>
      </c>
    </row>
    <row r="52" spans="1:7" ht="17" thickBot="1" x14ac:dyDescent="0.25">
      <c r="A52" s="33">
        <v>10</v>
      </c>
      <c r="B52" s="17">
        <f>B51*$O$2*2</f>
        <v>198359290368</v>
      </c>
      <c r="C52" s="28">
        <f>B52*$O$2</f>
        <v>1785233613312</v>
      </c>
      <c r="D52" s="4">
        <f>SUM($C$43:C52)</f>
        <v>1890247355271</v>
      </c>
      <c r="E52" s="17">
        <f t="shared" si="9"/>
        <v>198363461030.21646</v>
      </c>
      <c r="F52" s="4">
        <f t="shared" si="10"/>
        <v>1890287099228.5923</v>
      </c>
      <c r="G52" s="4">
        <f t="shared" si="11"/>
        <v>3780574198457.1846</v>
      </c>
    </row>
  </sheetData>
  <conditionalFormatting sqref="R7:R16">
    <cfRule type="cellIs" dxfId="407" priority="35" operator="lessThanOrEqual">
      <formula>0</formula>
    </cfRule>
    <cfRule type="cellIs" dxfId="406" priority="36" operator="greaterThan">
      <formula>0</formula>
    </cfRule>
  </conditionalFormatting>
  <conditionalFormatting sqref="F31:F40">
    <cfRule type="cellIs" dxfId="405" priority="27" stopIfTrue="1" operator="lessThan">
      <formula>0</formula>
    </cfRule>
    <cfRule type="cellIs" dxfId="404" priority="28" operator="equal">
      <formula>MIN($F$31:$F$40)</formula>
    </cfRule>
  </conditionalFormatting>
  <conditionalFormatting sqref="E31:E40">
    <cfRule type="cellIs" dxfId="403" priority="25" stopIfTrue="1" operator="lessThan">
      <formula>0</formula>
    </cfRule>
    <cfRule type="cellIs" dxfId="402" priority="26" operator="equal">
      <formula>MIN($E$31:$E$40)</formula>
    </cfRule>
  </conditionalFormatting>
  <conditionalFormatting sqref="F19:F28">
    <cfRule type="cellIs" dxfId="401" priority="23" stopIfTrue="1" operator="lessThan">
      <formula>0</formula>
    </cfRule>
    <cfRule type="cellIs" dxfId="400" priority="24" operator="equal">
      <formula>MIN($F$19:$F$28)</formula>
    </cfRule>
  </conditionalFormatting>
  <conditionalFormatting sqref="E19:E28">
    <cfRule type="cellIs" dxfId="399" priority="21" stopIfTrue="1" operator="lessThan">
      <formula>0</formula>
    </cfRule>
    <cfRule type="cellIs" dxfId="398" priority="22" operator="equal">
      <formula>MIN($E$19:$E$28)</formula>
    </cfRule>
  </conditionalFormatting>
  <conditionalFormatting sqref="F43:F52">
    <cfRule type="cellIs" dxfId="397" priority="19" stopIfTrue="1" operator="lessThan">
      <formula>0</formula>
    </cfRule>
    <cfRule type="cellIs" dxfId="396" priority="20" operator="equal">
      <formula>MIN($F$43:$F$52)</formula>
    </cfRule>
  </conditionalFormatting>
  <conditionalFormatting sqref="E43:E52">
    <cfRule type="cellIs" dxfId="395" priority="17" stopIfTrue="1" operator="lessThan">
      <formula>0</formula>
    </cfRule>
    <cfRule type="cellIs" dxfId="394" priority="18" operator="equal">
      <formula>MIN($E$43:$E$52)</formula>
    </cfRule>
  </conditionalFormatting>
  <conditionalFormatting sqref="G19:G28">
    <cfRule type="cellIs" dxfId="393" priority="11" stopIfTrue="1" operator="lessThanOrEqual">
      <formula>0</formula>
    </cfRule>
    <cfRule type="cellIs" dxfId="392" priority="12" operator="equal">
      <formula>MIN($G$19:$G$28)</formula>
    </cfRule>
  </conditionalFormatting>
  <conditionalFormatting sqref="G31:G40">
    <cfRule type="cellIs" dxfId="391" priority="9" stopIfTrue="1" operator="lessThanOrEqual">
      <formula>0</formula>
    </cfRule>
    <cfRule type="cellIs" dxfId="390" priority="10" operator="equal">
      <formula>MIN($G$19:$G$28)</formula>
    </cfRule>
  </conditionalFormatting>
  <conditionalFormatting sqref="G43:G52">
    <cfRule type="cellIs" dxfId="389" priority="7" stopIfTrue="1" operator="lessThanOrEqual">
      <formula>0</formula>
    </cfRule>
    <cfRule type="cellIs" dxfId="388" priority="8" operator="equal">
      <formula>MIN($G$19:$G$28)</formula>
    </cfRule>
  </conditionalFormatting>
  <conditionalFormatting sqref="S7:T16">
    <cfRule type="cellIs" dxfId="387" priority="3" operator="lessThanOrEqual">
      <formula>0</formula>
    </cfRule>
    <cfRule type="cellIs" dxfId="386" priority="4" operator="greaterThan">
      <formula>0</formula>
    </cfRule>
  </conditionalFormatting>
  <conditionalFormatting sqref="U7:U16">
    <cfRule type="cellIs" dxfId="385" priority="1" operator="lessThanOrEqual">
      <formula>0</formula>
    </cfRule>
    <cfRule type="cellIs" dxfId="38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1.0000000000000018</v>
      </c>
    </row>
    <row r="2" spans="1:23" x14ac:dyDescent="0.2">
      <c r="A2" t="s">
        <v>4</v>
      </c>
      <c r="B2" s="34" t="s">
        <v>12</v>
      </c>
      <c r="C2" s="40">
        <f>'B Analysis'!B48</f>
        <v>0.77067157832983901</v>
      </c>
      <c r="D2" s="34" t="s">
        <v>13</v>
      </c>
      <c r="E2" s="40">
        <f>'B Analysis'!O48</f>
        <v>0.22932842167016265</v>
      </c>
      <c r="F2" s="34" t="s">
        <v>17</v>
      </c>
      <c r="G2" s="40">
        <f>'B Analysis'!V48</f>
        <v>2.0276386951157344</v>
      </c>
      <c r="H2" t="s">
        <v>20</v>
      </c>
      <c r="I2" s="48">
        <f>'B Analysis'!W48</f>
        <v>-10</v>
      </c>
      <c r="J2" t="s">
        <v>6</v>
      </c>
      <c r="K2" s="48">
        <f>C2*G2-E2*I2</f>
        <v>3.8559277301491246</v>
      </c>
      <c r="L2" t="s">
        <v>5</v>
      </c>
      <c r="M2" s="48">
        <v>3</v>
      </c>
      <c r="N2" t="s">
        <v>47</v>
      </c>
      <c r="O2" s="48">
        <v>10</v>
      </c>
    </row>
    <row r="4" spans="1:23" x14ac:dyDescent="0.2">
      <c r="A4" t="s">
        <v>10</v>
      </c>
      <c r="B4">
        <f>$C$2</f>
        <v>0.77067157832983901</v>
      </c>
      <c r="C4" t="s">
        <v>11</v>
      </c>
      <c r="D4">
        <f>$E$2</f>
        <v>0.22932842167016265</v>
      </c>
      <c r="E4" t="s">
        <v>5</v>
      </c>
      <c r="F4">
        <f>$G$2</f>
        <v>2.0276386951157344</v>
      </c>
      <c r="G4" t="s">
        <v>72</v>
      </c>
      <c r="H4">
        <f>$I$2</f>
        <v>-10</v>
      </c>
      <c r="I4" t="s">
        <v>6</v>
      </c>
      <c r="J4">
        <f>$K$2</f>
        <v>3.8559277301491246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0.77067157832983901</v>
      </c>
      <c r="C7" s="18">
        <v>1</v>
      </c>
      <c r="D7" s="37">
        <f>C7*D4</f>
        <v>0.22932842167016265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1.0000000000000018</v>
      </c>
      <c r="R7" s="26">
        <f>B7-D7</f>
        <v>0.54134315665967636</v>
      </c>
      <c r="S7" s="26">
        <f>SUM(C7)*$B$4*$F$4</f>
        <v>1.5626435134474983</v>
      </c>
      <c r="T7" s="9">
        <f>SUM(C7)*$D$4*$H$4</f>
        <v>-2.2932842167016263</v>
      </c>
      <c r="U7" s="91">
        <f>S7+T7</f>
        <v>-0.730640703254128</v>
      </c>
      <c r="V7" s="68">
        <f>(U7-W7*D7)/B7</f>
        <v>-0.65048756912819372</v>
      </c>
      <c r="W7" s="18">
        <f>-COUNT(D7:M7)</f>
        <v>-1</v>
      </c>
    </row>
    <row r="8" spans="1:23" x14ac:dyDescent="0.2">
      <c r="A8" s="20">
        <v>2</v>
      </c>
      <c r="B8" s="19">
        <f>C8*B4</f>
        <v>0.93611820477084229</v>
      </c>
      <c r="C8" s="19">
        <f>1/(1-B4*D4)</f>
        <v>1.2146785103968034</v>
      </c>
      <c r="D8" s="32">
        <f>C8*D4</f>
        <v>0.27856030562596318</v>
      </c>
      <c r="E8" s="1">
        <f>D8*D4</f>
        <v>6.3881795229160265E-2</v>
      </c>
      <c r="F8" s="1"/>
      <c r="G8" s="1"/>
      <c r="H8" s="1"/>
      <c r="I8" s="1"/>
      <c r="J8" s="1"/>
      <c r="K8" s="1"/>
      <c r="L8" s="1"/>
      <c r="M8" s="3"/>
      <c r="N8">
        <f>B8+E8</f>
        <v>1.0000000000000027</v>
      </c>
      <c r="R8" s="16">
        <f>B8-E8</f>
        <v>0.87223640954168202</v>
      </c>
      <c r="S8" s="16">
        <f>SUM(C8:D8)*$B$4*$F$4</f>
        <v>2.3333999498859983</v>
      </c>
      <c r="T8" s="3">
        <f>SUM(C8:D8)*$D$4*$H$4</f>
        <v>-3.4244210085512345</v>
      </c>
      <c r="U8" s="92">
        <f>S8+T8+U7</f>
        <v>-1.8216617619193642</v>
      </c>
      <c r="V8" s="68">
        <f>(U8-W8*E8)/B8</f>
        <v>-1.8094917531015249</v>
      </c>
      <c r="W8" s="19">
        <f>-COUNT(D8:M8)</f>
        <v>-2</v>
      </c>
    </row>
    <row r="9" spans="1:23" x14ac:dyDescent="0.2">
      <c r="A9" s="20">
        <v>3</v>
      </c>
      <c r="B9" s="19">
        <f>C9*B4</f>
        <v>0.98134533249464517</v>
      </c>
      <c r="C9" s="19">
        <f>1/(1-D4*B4/(1-D4*B4))</f>
        <v>1.2733638557443208</v>
      </c>
      <c r="D9" s="32">
        <f>C9*D4*C8</f>
        <v>0.35470862482919285</v>
      </c>
      <c r="E9" s="1">
        <f>D9*(D4)</f>
        <v>8.1344769084872662E-2</v>
      </c>
      <c r="F9" s="1">
        <f>E9*D4</f>
        <v>1.8654667505357689E-2</v>
      </c>
      <c r="G9" s="1"/>
      <c r="H9" s="1"/>
      <c r="I9" s="1"/>
      <c r="J9" s="1"/>
      <c r="K9" s="1"/>
      <c r="L9" s="1"/>
      <c r="M9" s="3"/>
      <c r="N9">
        <f>B9+F9</f>
        <v>1.0000000000000029</v>
      </c>
      <c r="R9" s="16">
        <f>B9-F9</f>
        <v>0.96269066498928746</v>
      </c>
      <c r="S9" s="16">
        <f>SUM(C9:E9)*$B$4*$F$4</f>
        <v>2.67120977695394</v>
      </c>
      <c r="T9" s="3">
        <f>SUM(C9:E9)*$D$4*$H$4</f>
        <v>-3.920179598399081</v>
      </c>
      <c r="U9" s="92">
        <f t="shared" ref="U9:U15" si="0">S9+T9+U8</f>
        <v>-3.0706315833645053</v>
      </c>
      <c r="V9" s="68">
        <f>(U9-W9*F9)/B9</f>
        <v>-3.0719742388593692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0.99447958251158985</v>
      </c>
      <c r="C10" s="19">
        <f>1/(1-D4*B4/(1-D4*B4/(1-D4*B4)))</f>
        <v>1.2904064590869906</v>
      </c>
      <c r="D10" s="32">
        <f>C10*D4*C9</f>
        <v>0.37682258857442869</v>
      </c>
      <c r="E10" s="1">
        <f>D10*D4*C8</f>
        <v>0.10496781544005943</v>
      </c>
      <c r="F10" s="1">
        <f>E10*D4</f>
        <v>2.4072103441033759E-2</v>
      </c>
      <c r="G10" s="1">
        <f>F10*D4</f>
        <v>5.5204174884131629E-3</v>
      </c>
      <c r="H10" s="1"/>
      <c r="I10" s="1"/>
      <c r="J10" s="1"/>
      <c r="K10" s="1"/>
      <c r="L10" s="1"/>
      <c r="M10" s="3"/>
      <c r="N10">
        <f>B10+G10</f>
        <v>1.0000000000000031</v>
      </c>
      <c r="R10" s="16">
        <f>B10-G10</f>
        <v>0.98895916502317671</v>
      </c>
      <c r="S10" s="16">
        <f>SUM(C10:F10)*$B$4*$F$4</f>
        <v>2.8069280489746986</v>
      </c>
      <c r="T10" s="3">
        <f>SUM(C10:F10)*$D$4*$H$4</f>
        <v>-4.1193552699228864</v>
      </c>
      <c r="U10" s="92">
        <f t="shared" si="0"/>
        <v>-4.383058804312693</v>
      </c>
      <c r="V10" s="68">
        <f>(U10-W10*G10)/B10</f>
        <v>-4.3851851873572443</v>
      </c>
      <c r="W10" s="19">
        <f t="shared" si="1"/>
        <v>-4</v>
      </c>
    </row>
    <row r="11" spans="1:23" x14ac:dyDescent="0.2">
      <c r="A11" s="20">
        <v>5</v>
      </c>
      <c r="B11" s="19">
        <f>C11*B4</f>
        <v>0.99835998572454188</v>
      </c>
      <c r="C11" s="19">
        <f>1/(1-D4*B4/(1-D4*B4/(1-D4*B4/(1-D4*B4))))</f>
        <v>1.2954415522733274</v>
      </c>
      <c r="D11" s="32">
        <f>C11*D4*C10</f>
        <v>0.38335597235023722</v>
      </c>
      <c r="E11" s="1">
        <f>D11*D4*C9</f>
        <v>0.11194704492466057</v>
      </c>
      <c r="F11" s="1">
        <f>E11*D4*C8</f>
        <v>3.1184003048136875E-2</v>
      </c>
      <c r="G11" s="1">
        <f>F11*D4</f>
        <v>7.1513782003867704E-3</v>
      </c>
      <c r="H11" s="1">
        <f>G11*D4</f>
        <v>1.6400142754611062E-3</v>
      </c>
      <c r="I11" s="1"/>
      <c r="J11" s="1"/>
      <c r="K11" s="1"/>
      <c r="L11" s="1"/>
      <c r="M11" s="3"/>
      <c r="N11">
        <f>B11+H11</f>
        <v>1.0000000000000029</v>
      </c>
      <c r="R11" s="16">
        <f>B11-H11</f>
        <v>0.99671997144908075</v>
      </c>
      <c r="S11" s="16">
        <f>SUM(C11:G11)*$B$4*$F$4</f>
        <v>2.8581999206894086</v>
      </c>
      <c r="T11" s="3">
        <f>SUM(C11:G11)*$D$4*$H$4</f>
        <v>-4.1946001822475711</v>
      </c>
      <c r="U11" s="92">
        <f t="shared" si="0"/>
        <v>-5.719459065870856</v>
      </c>
      <c r="V11" s="68">
        <f>(U11-W11*H11)/B11</f>
        <v>-5.7206409272790584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0.99951221967855386</v>
      </c>
      <c r="C12" s="19">
        <f>1/(1-D4*B4/(1-D4*B4/(1-D4*B4/(1-D4*B4/(1-D4*B4)))))</f>
        <v>1.2969366560067608</v>
      </c>
      <c r="D12" s="32">
        <f>C12*D4*C11</f>
        <v>0.38529597348103467</v>
      </c>
      <c r="E12" s="1">
        <f>D12*D4*C10</f>
        <v>0.11401943398932185</v>
      </c>
      <c r="F12" s="1">
        <f>E12*D4*C9</f>
        <v>3.3295786735325877E-2</v>
      </c>
      <c r="G12" s="1">
        <f>F12*D4*C8</f>
        <v>9.2748845290492685E-3</v>
      </c>
      <c r="H12" s="1">
        <f>G12*D4</f>
        <v>2.1269946302198786E-3</v>
      </c>
      <c r="I12" s="1">
        <f>H12*D4</f>
        <v>4.8778032144923599E-4</v>
      </c>
      <c r="J12" s="1"/>
      <c r="K12" s="1"/>
      <c r="L12" s="1"/>
      <c r="M12" s="3"/>
      <c r="N12">
        <f>B12+I12</f>
        <v>1.0000000000000031</v>
      </c>
      <c r="R12" s="16">
        <f>B12-I12</f>
        <v>0.99902443935710461</v>
      </c>
      <c r="S12" s="16">
        <f>SUM(C12:H12)*$B$4*$F$4</f>
        <v>2.8767481531856336</v>
      </c>
      <c r="T12" s="3">
        <f>SUM(C12:H12)*$D$4*$H$4</f>
        <v>-4.2218209581092783</v>
      </c>
      <c r="U12" s="92">
        <f t="shared" si="0"/>
        <v>-7.0645318707945002</v>
      </c>
      <c r="V12" s="68">
        <f>(U12-W12*I12)/B12</f>
        <v>-7.0650513818999015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0.99985487247727423</v>
      </c>
      <c r="C13" s="19">
        <f>1/(1-D4*B4/(1-D4*B4/(1-D4*B4/(1-D4*B4/(1-D4*B4/(1-D4*B4))))))</f>
        <v>1.2973812718565667</v>
      </c>
      <c r="D13" s="32">
        <f>C13*D4*C12</f>
        <v>0.38587289348471437</v>
      </c>
      <c r="E13" s="1">
        <f>D13*D4*C11</f>
        <v>0.11463572368515242</v>
      </c>
      <c r="F13" s="1">
        <f>E13*D4*C10</f>
        <v>3.3923791654108082E-2</v>
      </c>
      <c r="G13" s="1">
        <f>F13*D4*C9</f>
        <v>9.9063755418623851E-3</v>
      </c>
      <c r="H13" s="1">
        <f>G13*D4*C8</f>
        <v>2.7595229985867527E-3</v>
      </c>
      <c r="I13" s="1">
        <f>H13*D4</f>
        <v>6.3283705382841452E-4</v>
      </c>
      <c r="J13" s="1">
        <f>I13*D4</f>
        <v>1.4512752272886607E-4</v>
      </c>
      <c r="K13" s="1"/>
      <c r="L13" s="1"/>
      <c r="M13" s="3"/>
      <c r="N13">
        <f>B13+J13</f>
        <v>1.0000000000000031</v>
      </c>
      <c r="R13" s="16">
        <f>B13-J13</f>
        <v>0.99970974495454534</v>
      </c>
      <c r="S13" s="16">
        <f>SUM(C13:I13)*$B$4*$F$4</f>
        <v>2.8832529488732868</v>
      </c>
      <c r="T13" s="3">
        <f>SUM(C13:I13)*$D$4*$H$4</f>
        <v>-4.2313671822832442</v>
      </c>
      <c r="U13" s="92">
        <f t="shared" si="0"/>
        <v>-8.4126461042044571</v>
      </c>
      <c r="V13" s="68">
        <f>(U13-W13*J13)/B13</f>
        <v>-8.4128511477914945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0.99995681632821487</v>
      </c>
      <c r="C14" s="19">
        <f>1/(1-D4*B4/(1-D4*B4/(1-D4*B4/(1-D4*B4/(1-D4*B4/(1-D4*B4/(1-D4*B4)))))))</f>
        <v>1.2975135510969165</v>
      </c>
      <c r="D14" s="32">
        <f>C14*D4*C13</f>
        <v>0.38604453500370806</v>
      </c>
      <c r="E14" s="1">
        <f>D14*D4*C12</f>
        <v>0.11481907822106348</v>
      </c>
      <c r="F14" s="1">
        <f>E14*D4*C11</f>
        <v>3.4110631627601327E-2</v>
      </c>
      <c r="G14" s="1">
        <f>F14*D4*C10</f>
        <v>1.0094252675570212E-2</v>
      </c>
      <c r="H14" s="1">
        <f>G14*D4*C9</f>
        <v>2.947708759629122E-3</v>
      </c>
      <c r="I14" s="1">
        <f>H14*D4*C8</f>
        <v>8.211146529786171E-4</v>
      </c>
      <c r="J14" s="1">
        <f>I14*D4</f>
        <v>1.8830492737782959E-4</v>
      </c>
      <c r="K14" s="1">
        <f>J14*D4</f>
        <v>4.3183671788272258E-5</v>
      </c>
      <c r="L14" s="1"/>
      <c r="M14" s="3"/>
      <c r="N14">
        <f>B14+K14</f>
        <v>1.0000000000000031</v>
      </c>
      <c r="R14" s="16">
        <f>B14-K14</f>
        <v>0.99991363265642663</v>
      </c>
      <c r="S14" s="16">
        <f>SUM(C14:J14)*$B$4*$F$4</f>
        <v>2.8854824672107973</v>
      </c>
      <c r="T14" s="3">
        <f>SUM(C14:J14)*$D$4*$H$4</f>
        <v>-4.2346391500546909</v>
      </c>
      <c r="U14" s="92">
        <f t="shared" si="0"/>
        <v>-9.7618027870483512</v>
      </c>
      <c r="V14" s="68">
        <f>(U14-W14*K14)/B14</f>
        <v>-9.7618788714472355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0.999987150017838</v>
      </c>
      <c r="C15" s="19">
        <f>1/(1-D4*B4/(1-D4*B4/(1-D4*B4/(1-D4*B4/(1-D4*B4/(1-D4*B4/(1-D4*B4/(1-D4*B4))))))))</f>
        <v>1.2975529111699697</v>
      </c>
      <c r="D15" s="32">
        <f>C15*D4*C14</f>
        <v>0.38609560743736215</v>
      </c>
      <c r="E15" s="1">
        <f>D15*D4*C13</f>
        <v>0.11487363589699998</v>
      </c>
      <c r="F15" s="1">
        <f>E15*D4*C12</f>
        <v>3.416622640563715E-2</v>
      </c>
      <c r="G15" s="1">
        <f>F15*D4*C11</f>
        <v>1.0150156063647239E-2</v>
      </c>
      <c r="H15" s="1">
        <f>G15*D4*C10</f>
        <v>3.0037039806680137E-3</v>
      </c>
      <c r="I15" s="1">
        <f>H15*D4*C9</f>
        <v>8.7713720071385206E-4</v>
      </c>
      <c r="J15" s="1">
        <f>I15*D4*C8</f>
        <v>2.4433560670675242E-4</v>
      </c>
      <c r="K15" s="1">
        <f>J15*D4</f>
        <v>5.6033099043881139E-5</v>
      </c>
      <c r="L15" s="1">
        <f>K15*D4</f>
        <v>1.2849982165021162E-5</v>
      </c>
      <c r="M15" s="3"/>
      <c r="N15">
        <f>B15+L15</f>
        <v>1.0000000000000031</v>
      </c>
      <c r="R15" s="16">
        <f>B15-L15</f>
        <v>0.999974300035673</v>
      </c>
      <c r="S15" s="16">
        <f>SUM(C15:K15)*$B$4*$F$4</f>
        <v>2.8862334266413892</v>
      </c>
      <c r="T15" s="3">
        <f>SUM(C15:K15)*$D$4*$H$4</f>
        <v>-4.2357412334119884</v>
      </c>
      <c r="U15" s="92">
        <f t="shared" si="0"/>
        <v>-11.111310593818951</v>
      </c>
      <c r="V15" s="68">
        <f>(U15-W15*L15)/B15</f>
        <v>-11.111337724471023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0.9999961762507652</v>
      </c>
      <c r="C16" s="33">
        <f>1/(1-D4*B4/(1-D4*B4/(1-D4*B4/(1-D4*B4/(1-D4*B4/(1-D4*B4/(1-D4*B4/(1-D4*B4/(1-D4*B4)))))))))</f>
        <v>1.2975646233352824</v>
      </c>
      <c r="D16" s="38">
        <f>C16*D4*C15</f>
        <v>0.38611080478684523</v>
      </c>
      <c r="E16" s="28">
        <f>D16*D4*C14</f>
        <v>0.11488987033129007</v>
      </c>
      <c r="F16" s="28">
        <f>E16*D4*C13</f>
        <v>3.4182769444822785E-2</v>
      </c>
      <c r="G16" s="28">
        <f>F16*D4*C12</f>
        <v>1.0166790934263547E-2</v>
      </c>
      <c r="H16" s="28">
        <f>G16*D4*C11</f>
        <v>3.0203661775250273E-3</v>
      </c>
      <c r="I16" s="28">
        <f>H16*D4*C10</f>
        <v>8.938075290289702E-4</v>
      </c>
      <c r="J16" s="28">
        <f>I16*D4*C9</f>
        <v>2.6100835469648336E-4</v>
      </c>
      <c r="K16" s="28">
        <f>J16*D4*C8</f>
        <v>7.2706567055182207E-5</v>
      </c>
      <c r="L16" s="28">
        <f>K16*D4</f>
        <v>1.6673682267820783E-5</v>
      </c>
      <c r="M16" s="4">
        <f>L16*D4</f>
        <v>3.823749237909118E-6</v>
      </c>
      <c r="N16">
        <f>B16+M16</f>
        <v>1.0000000000000031</v>
      </c>
      <c r="R16" s="17">
        <f>B16-M16</f>
        <v>0.99999235250152729</v>
      </c>
      <c r="S16" s="17">
        <f>SUM(C16:L16)*$B$4*$F$4</f>
        <v>2.8864829406229346</v>
      </c>
      <c r="T16" s="4">
        <f>SUM(C16:L16)*$D$4*$H$4</f>
        <v>-4.2361074119234656</v>
      </c>
      <c r="U16" s="93">
        <f>S16+T16+U15</f>
        <v>-12.460935065119482</v>
      </c>
      <c r="V16" s="69">
        <f>(U16-W16*M16)/B16</f>
        <v>-12.460944475154005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54" t="s">
        <v>36</v>
      </c>
      <c r="F18" s="46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10</v>
      </c>
      <c r="D19" s="9">
        <f>SUM($C$19:C19)</f>
        <v>10</v>
      </c>
      <c r="E19" s="26">
        <f t="shared" ref="E19:E28" si="2">B19/R7</f>
        <v>1.8472571190710836</v>
      </c>
      <c r="F19" s="9">
        <f t="shared" ref="F19:F28" si="3">D19/R7</f>
        <v>18.472571190710834</v>
      </c>
      <c r="G19" s="2">
        <f>F19*2</f>
        <v>36.945142381421668</v>
      </c>
    </row>
    <row r="20" spans="1:7" x14ac:dyDescent="0.2">
      <c r="A20" s="19">
        <v>2</v>
      </c>
      <c r="B20" s="16">
        <f>C19</f>
        <v>10</v>
      </c>
      <c r="C20" s="1">
        <f>B20*$O$2</f>
        <v>100</v>
      </c>
      <c r="D20" s="3">
        <f>SUM($C$19:C20)</f>
        <v>110</v>
      </c>
      <c r="E20" s="16">
        <f t="shared" si="2"/>
        <v>11.464781669976968</v>
      </c>
      <c r="F20" s="3">
        <f t="shared" si="3"/>
        <v>126.11259836974665</v>
      </c>
      <c r="G20" s="3">
        <f t="shared" ref="G20:G28" si="4">F20*2</f>
        <v>252.2251967394933</v>
      </c>
    </row>
    <row r="21" spans="1:7" x14ac:dyDescent="0.2">
      <c r="A21" s="19">
        <v>3</v>
      </c>
      <c r="B21" s="16">
        <f t="shared" ref="B21:B28" si="5">C20</f>
        <v>100</v>
      </c>
      <c r="C21" s="1">
        <f>B21*$O$2</f>
        <v>1000</v>
      </c>
      <c r="D21" s="3">
        <f>SUM($C$19:C21)</f>
        <v>1110</v>
      </c>
      <c r="E21" s="16">
        <f t="shared" si="2"/>
        <v>103.87552682991142</v>
      </c>
      <c r="F21" s="3">
        <f t="shared" si="3"/>
        <v>1153.0183478120168</v>
      </c>
      <c r="G21" s="3">
        <f t="shared" si="4"/>
        <v>2306.0366956240337</v>
      </c>
    </row>
    <row r="22" spans="1:7" x14ac:dyDescent="0.2">
      <c r="A22" s="19">
        <v>4</v>
      </c>
      <c r="B22" s="16">
        <f t="shared" si="5"/>
        <v>1000</v>
      </c>
      <c r="C22" s="1">
        <f>B22*$O$2</f>
        <v>10000</v>
      </c>
      <c r="D22" s="3">
        <f>SUM($C$19:C22)</f>
        <v>11110</v>
      </c>
      <c r="E22" s="16">
        <f t="shared" si="2"/>
        <v>1011.164095917514</v>
      </c>
      <c r="F22" s="3">
        <f t="shared" si="3"/>
        <v>11234.033105643581</v>
      </c>
      <c r="G22" s="3">
        <f t="shared" si="4"/>
        <v>22468.066211287161</v>
      </c>
    </row>
    <row r="23" spans="1:7" x14ac:dyDescent="0.2">
      <c r="A23" s="19">
        <v>5</v>
      </c>
      <c r="B23" s="16">
        <f t="shared" si="5"/>
        <v>10000</v>
      </c>
      <c r="C23" s="1">
        <f>B23*$O$2</f>
        <v>100000</v>
      </c>
      <c r="D23" s="3">
        <f>SUM($C$19:C23)</f>
        <v>111110</v>
      </c>
      <c r="E23" s="16">
        <f t="shared" si="2"/>
        <v>10032.908225428157</v>
      </c>
      <c r="F23" s="3">
        <f t="shared" si="3"/>
        <v>111475.64329273225</v>
      </c>
      <c r="G23" s="3">
        <f t="shared" si="4"/>
        <v>222951.28658546449</v>
      </c>
    </row>
    <row r="24" spans="1:7" x14ac:dyDescent="0.2">
      <c r="A24" s="19">
        <v>6</v>
      </c>
      <c r="B24" s="16">
        <f t="shared" si="5"/>
        <v>100000</v>
      </c>
      <c r="C24" s="1">
        <f>B24*$O$2</f>
        <v>1000000</v>
      </c>
      <c r="D24" s="3">
        <f>SUM($C$19:C24)</f>
        <v>1111110</v>
      </c>
      <c r="E24" s="16">
        <f t="shared" si="2"/>
        <v>100097.65132908292</v>
      </c>
      <c r="F24" s="3">
        <f t="shared" si="3"/>
        <v>1112195.0136825731</v>
      </c>
      <c r="G24" s="3">
        <f t="shared" si="4"/>
        <v>2224390.0273651462</v>
      </c>
    </row>
    <row r="25" spans="1:7" x14ac:dyDescent="0.2">
      <c r="A25" s="19">
        <v>7</v>
      </c>
      <c r="B25" s="16">
        <f t="shared" si="5"/>
        <v>1000000</v>
      </c>
      <c r="C25" s="1">
        <f>B25*$O$2</f>
        <v>10000000</v>
      </c>
      <c r="D25" s="3">
        <f>SUM($C$19:C25)</f>
        <v>11111110</v>
      </c>
      <c r="E25" s="16">
        <f t="shared" si="2"/>
        <v>1000290.3393179065</v>
      </c>
      <c r="F25" s="3">
        <f t="shared" si="3"/>
        <v>11114335.992098585</v>
      </c>
      <c r="G25" s="3">
        <f t="shared" si="4"/>
        <v>22228671.98419717</v>
      </c>
    </row>
    <row r="26" spans="1:7" x14ac:dyDescent="0.2">
      <c r="A26" s="19">
        <v>8</v>
      </c>
      <c r="B26" s="16">
        <f t="shared" si="5"/>
        <v>10000000</v>
      </c>
      <c r="C26" s="1">
        <f>B26*$O$2</f>
        <v>100000000</v>
      </c>
      <c r="D26" s="3">
        <f>SUM($C$19:C26)</f>
        <v>111111110</v>
      </c>
      <c r="E26" s="16">
        <f t="shared" si="2"/>
        <v>10000863.748035356</v>
      </c>
      <c r="F26" s="3">
        <f t="shared" si="3"/>
        <v>111120707.20029688</v>
      </c>
      <c r="G26" s="3">
        <f t="shared" si="4"/>
        <v>222241414.40059376</v>
      </c>
    </row>
    <row r="27" spans="1:7" x14ac:dyDescent="0.2">
      <c r="A27" s="19">
        <v>9</v>
      </c>
      <c r="B27" s="16">
        <f t="shared" si="5"/>
        <v>100000000</v>
      </c>
      <c r="C27" s="1">
        <f>B27*$O$2</f>
        <v>1000000000</v>
      </c>
      <c r="D27" s="3">
        <f>SUM($C$19:C27)</f>
        <v>1111111110</v>
      </c>
      <c r="E27" s="16">
        <f t="shared" si="2"/>
        <v>100002570.06248322</v>
      </c>
      <c r="F27" s="3">
        <f t="shared" si="3"/>
        <v>1111139666.2497849</v>
      </c>
      <c r="G27" s="3">
        <f t="shared" si="4"/>
        <v>2222279332.4995699</v>
      </c>
    </row>
    <row r="28" spans="1:7" ht="17" thickBot="1" x14ac:dyDescent="0.25">
      <c r="A28" s="33">
        <v>10</v>
      </c>
      <c r="B28" s="17">
        <f t="shared" si="5"/>
        <v>1000000000</v>
      </c>
      <c r="C28" s="28">
        <f>B28*$O$2</f>
        <v>10000000000</v>
      </c>
      <c r="D28" s="4">
        <f>SUM($C$19:C28)</f>
        <v>11111111110</v>
      </c>
      <c r="E28" s="17">
        <f t="shared" si="2"/>
        <v>1000007647.5569574</v>
      </c>
      <c r="F28" s="4">
        <f t="shared" si="3"/>
        <v>11111196082.855074</v>
      </c>
      <c r="G28" s="4">
        <f t="shared" si="4"/>
        <v>22222392165.710148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54" t="s">
        <v>36</v>
      </c>
      <c r="F30" s="46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10</v>
      </c>
      <c r="D31" s="9">
        <f>SUM($C$31:C31)</f>
        <v>10</v>
      </c>
      <c r="E31" s="3">
        <f t="shared" ref="E31:E40" si="6">B31/R7</f>
        <v>1.8472571190710836</v>
      </c>
      <c r="F31" s="3">
        <f t="shared" ref="F31:F40" si="7">D31/R7</f>
        <v>18.472571190710834</v>
      </c>
      <c r="G31" s="2">
        <f>F31*2</f>
        <v>36.945142381421668</v>
      </c>
    </row>
    <row r="32" spans="1:7" x14ac:dyDescent="0.2">
      <c r="A32" s="19">
        <v>2</v>
      </c>
      <c r="B32" s="16">
        <f>B31*($O$2+1)</f>
        <v>11</v>
      </c>
      <c r="C32" s="1">
        <f>B32*$O$2</f>
        <v>110</v>
      </c>
      <c r="D32" s="3">
        <f>SUM($C$31:C32)</f>
        <v>120</v>
      </c>
      <c r="E32" s="3">
        <f t="shared" si="6"/>
        <v>12.611259836974664</v>
      </c>
      <c r="F32" s="3">
        <f t="shared" si="7"/>
        <v>137.57738003972361</v>
      </c>
      <c r="G32" s="3">
        <f t="shared" ref="G32:G40" si="8">F32*2</f>
        <v>275.15476007944721</v>
      </c>
    </row>
    <row r="33" spans="1:7" x14ac:dyDescent="0.2">
      <c r="A33" s="19">
        <v>3</v>
      </c>
      <c r="B33" s="16">
        <f>B32*($O$2+1)</f>
        <v>121</v>
      </c>
      <c r="C33" s="1">
        <f>B33*$O$2</f>
        <v>1210</v>
      </c>
      <c r="D33" s="3">
        <f>SUM($C$31:C33)</f>
        <v>1330</v>
      </c>
      <c r="E33" s="3">
        <f t="shared" si="6"/>
        <v>125.68938746419282</v>
      </c>
      <c r="F33" s="3">
        <f t="shared" si="7"/>
        <v>1381.5445068378219</v>
      </c>
      <c r="G33" s="3">
        <f t="shared" si="8"/>
        <v>2763.0890136756439</v>
      </c>
    </row>
    <row r="34" spans="1:7" x14ac:dyDescent="0.2">
      <c r="A34" s="19">
        <v>4</v>
      </c>
      <c r="B34" s="16">
        <f>B33*($O$2+1)</f>
        <v>1331</v>
      </c>
      <c r="C34" s="1">
        <f>B34*$O$2</f>
        <v>13310</v>
      </c>
      <c r="D34" s="3">
        <f>SUM($C$31:C34)</f>
        <v>14640</v>
      </c>
      <c r="E34" s="3">
        <f t="shared" si="6"/>
        <v>1345.8594116662111</v>
      </c>
      <c r="F34" s="3">
        <f t="shared" si="7"/>
        <v>14803.442364232405</v>
      </c>
      <c r="G34" s="3">
        <f t="shared" si="8"/>
        <v>29606.884728464811</v>
      </c>
    </row>
    <row r="35" spans="1:7" x14ac:dyDescent="0.2">
      <c r="A35" s="19">
        <v>5</v>
      </c>
      <c r="B35" s="16">
        <f>B34*($O$2+1)</f>
        <v>14641</v>
      </c>
      <c r="C35" s="1">
        <f>B35*$O$2</f>
        <v>146410</v>
      </c>
      <c r="D35" s="3">
        <f>SUM($C$31:C35)</f>
        <v>161050</v>
      </c>
      <c r="E35" s="3">
        <f t="shared" si="6"/>
        <v>14689.180932849364</v>
      </c>
      <c r="F35" s="3">
        <f t="shared" si="7"/>
        <v>161579.98697052046</v>
      </c>
      <c r="G35" s="3">
        <f t="shared" si="8"/>
        <v>323159.97394104092</v>
      </c>
    </row>
    <row r="36" spans="1:7" x14ac:dyDescent="0.2">
      <c r="A36" s="19">
        <v>6</v>
      </c>
      <c r="B36" s="16">
        <f>B35*($O$2+1)</f>
        <v>161051</v>
      </c>
      <c r="C36" s="1">
        <f>B36*$O$2</f>
        <v>1610510</v>
      </c>
      <c r="D36" s="3">
        <f>SUM($C$31:C36)</f>
        <v>1771560</v>
      </c>
      <c r="E36" s="3">
        <f t="shared" si="6"/>
        <v>161208.26844200134</v>
      </c>
      <c r="F36" s="3">
        <f t="shared" si="7"/>
        <v>1773289.9518855014</v>
      </c>
      <c r="G36" s="3">
        <f t="shared" si="8"/>
        <v>3546579.9037710028</v>
      </c>
    </row>
    <row r="37" spans="1:7" x14ac:dyDescent="0.2">
      <c r="A37" s="19">
        <v>7</v>
      </c>
      <c r="B37" s="16">
        <f>B36*($O$2+1)</f>
        <v>1771561</v>
      </c>
      <c r="C37" s="1">
        <f>B37*$O$2</f>
        <v>17715610</v>
      </c>
      <c r="D37" s="3">
        <f>SUM($C$31:C37)</f>
        <v>19487170</v>
      </c>
      <c r="E37" s="3">
        <f t="shared" si="6"/>
        <v>1772075.35381237</v>
      </c>
      <c r="F37" s="3">
        <f t="shared" si="7"/>
        <v>19492827.89164573</v>
      </c>
      <c r="G37" s="3">
        <f t="shared" si="8"/>
        <v>38985655.783291459</v>
      </c>
    </row>
    <row r="38" spans="1:7" x14ac:dyDescent="0.2">
      <c r="A38" s="19">
        <v>8</v>
      </c>
      <c r="B38" s="16">
        <f>B37*($O$2+1)</f>
        <v>19487171</v>
      </c>
      <c r="C38" s="1">
        <f>B38*$O$2</f>
        <v>194871710</v>
      </c>
      <c r="D38" s="3">
        <f>SUM($C$31:C38)</f>
        <v>214358880</v>
      </c>
      <c r="E38" s="3">
        <f t="shared" si="6"/>
        <v>19488854.20056659</v>
      </c>
      <c r="F38" s="3">
        <f t="shared" si="7"/>
        <v>214377395.20614612</v>
      </c>
      <c r="G38" s="3">
        <f t="shared" si="8"/>
        <v>428754790.41229224</v>
      </c>
    </row>
    <row r="39" spans="1:7" x14ac:dyDescent="0.2">
      <c r="A39" s="19">
        <v>9</v>
      </c>
      <c r="B39" s="16">
        <f>B38*($O$2+1)</f>
        <v>214358881</v>
      </c>
      <c r="C39" s="1">
        <f>B39*$O$2</f>
        <v>2143588810</v>
      </c>
      <c r="D39" s="3">
        <f>SUM($C$31:C39)</f>
        <v>2357947690</v>
      </c>
      <c r="E39" s="3">
        <f t="shared" si="6"/>
        <v>214364390.15718001</v>
      </c>
      <c r="F39" s="3">
        <f t="shared" si="7"/>
        <v>2358008290.7289543</v>
      </c>
      <c r="G39" s="3">
        <f t="shared" si="8"/>
        <v>4716016581.4579086</v>
      </c>
    </row>
    <row r="40" spans="1:7" ht="17" thickBot="1" x14ac:dyDescent="0.25">
      <c r="A40" s="33">
        <v>10</v>
      </c>
      <c r="B40" s="17">
        <f>B39*($O$2+1)</f>
        <v>2357947691</v>
      </c>
      <c r="C40" s="28">
        <f>B40*$O$2</f>
        <v>23579476910</v>
      </c>
      <c r="D40" s="4">
        <f>SUM($C$31:C40)</f>
        <v>25937424600</v>
      </c>
      <c r="E40" s="3">
        <f t="shared" si="6"/>
        <v>2357965723.5392694</v>
      </c>
      <c r="F40" s="3">
        <f t="shared" si="7"/>
        <v>25937622957.931957</v>
      </c>
      <c r="G40" s="4">
        <f t="shared" si="8"/>
        <v>51875245915.863914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10</v>
      </c>
      <c r="D43" s="9">
        <f>SUM(C43:C43)</f>
        <v>10</v>
      </c>
      <c r="E43" s="26">
        <f t="shared" ref="E43:E52" si="9">B43/R7</f>
        <v>1.8472571190710836</v>
      </c>
      <c r="F43" s="9">
        <f t="shared" ref="F43:F52" si="10">D43/R7</f>
        <v>18.472571190710834</v>
      </c>
      <c r="G43" s="2">
        <f>F43*2</f>
        <v>36.945142381421668</v>
      </c>
    </row>
    <row r="44" spans="1:7" x14ac:dyDescent="0.2">
      <c r="A44" s="19">
        <v>2</v>
      </c>
      <c r="B44" s="16">
        <f>B43*$O$2*2</f>
        <v>20</v>
      </c>
      <c r="C44" s="1">
        <f>B44*$O$2</f>
        <v>200</v>
      </c>
      <c r="D44" s="3">
        <f>SUM($C$43:C44)</f>
        <v>210</v>
      </c>
      <c r="E44" s="16">
        <f t="shared" si="9"/>
        <v>22.929563339953937</v>
      </c>
      <c r="F44" s="3">
        <f t="shared" si="10"/>
        <v>240.76041506951634</v>
      </c>
      <c r="G44" s="3">
        <f t="shared" ref="G44:G52" si="11">F44*2</f>
        <v>481.52083013903268</v>
      </c>
    </row>
    <row r="45" spans="1:7" x14ac:dyDescent="0.2">
      <c r="A45" s="19">
        <v>3</v>
      </c>
      <c r="B45" s="16">
        <f>B44*$O$2*2</f>
        <v>400</v>
      </c>
      <c r="C45" s="1">
        <f>B45*$O$2</f>
        <v>4000</v>
      </c>
      <c r="D45" s="3">
        <f>SUM($C$43:C45)</f>
        <v>4210</v>
      </c>
      <c r="E45" s="16">
        <f t="shared" si="9"/>
        <v>415.50210731964569</v>
      </c>
      <c r="F45" s="3">
        <f t="shared" si="10"/>
        <v>4373.1596795392707</v>
      </c>
      <c r="G45" s="3">
        <f t="shared" si="11"/>
        <v>8746.3193590785413</v>
      </c>
    </row>
    <row r="46" spans="1:7" x14ac:dyDescent="0.2">
      <c r="A46" s="19">
        <v>4</v>
      </c>
      <c r="B46" s="16">
        <f>B45*$O$2*2</f>
        <v>8000</v>
      </c>
      <c r="C46" s="1">
        <f>B46*$O$2</f>
        <v>80000</v>
      </c>
      <c r="D46" s="3">
        <f>SUM($C$43:C46)</f>
        <v>84210</v>
      </c>
      <c r="E46" s="16">
        <f t="shared" si="9"/>
        <v>8089.3127673401123</v>
      </c>
      <c r="F46" s="3">
        <f t="shared" si="10"/>
        <v>85150.12851721386</v>
      </c>
      <c r="G46" s="3">
        <f t="shared" si="11"/>
        <v>170300.25703442772</v>
      </c>
    </row>
    <row r="47" spans="1:7" x14ac:dyDescent="0.2">
      <c r="A47" s="19">
        <v>5</v>
      </c>
      <c r="B47" s="16">
        <f>B46*$O$2*2</f>
        <v>160000</v>
      </c>
      <c r="C47" s="1">
        <f>B47*$O$2</f>
        <v>1600000</v>
      </c>
      <c r="D47" s="3">
        <f>SUM($C$43:C47)</f>
        <v>1684210</v>
      </c>
      <c r="E47" s="16">
        <f t="shared" si="9"/>
        <v>160526.53160685051</v>
      </c>
      <c r="F47" s="3">
        <f t="shared" si="10"/>
        <v>1689752.4362348355</v>
      </c>
      <c r="G47" s="3">
        <f t="shared" si="11"/>
        <v>3379504.8724696711</v>
      </c>
    </row>
    <row r="48" spans="1:7" x14ac:dyDescent="0.2">
      <c r="A48" s="19">
        <v>6</v>
      </c>
      <c r="B48" s="16">
        <f>B47*$O$2*2</f>
        <v>3200000</v>
      </c>
      <c r="C48" s="1">
        <f>B48*$O$2</f>
        <v>32000000</v>
      </c>
      <c r="D48" s="3">
        <f>SUM($C$43:C48)</f>
        <v>33684210</v>
      </c>
      <c r="E48" s="16">
        <f t="shared" si="9"/>
        <v>3203124.8425306533</v>
      </c>
      <c r="F48" s="3">
        <f t="shared" si="10"/>
        <v>33717103.078756079</v>
      </c>
      <c r="G48" s="3">
        <f t="shared" si="11"/>
        <v>67434206.157512158</v>
      </c>
    </row>
    <row r="49" spans="1:7" x14ac:dyDescent="0.2">
      <c r="A49" s="19">
        <v>7</v>
      </c>
      <c r="B49" s="16">
        <f>B48*$O$2*2</f>
        <v>64000000</v>
      </c>
      <c r="C49" s="1">
        <f>B49*$O$2</f>
        <v>640000000</v>
      </c>
      <c r="D49" s="3">
        <f>SUM($C$43:C49)</f>
        <v>673684210</v>
      </c>
      <c r="E49" s="16">
        <f t="shared" si="9"/>
        <v>64018581.716346018</v>
      </c>
      <c r="F49" s="3">
        <f t="shared" si="10"/>
        <v>673879807.01401579</v>
      </c>
      <c r="G49" s="3">
        <f t="shared" si="11"/>
        <v>1347759614.0280316</v>
      </c>
    </row>
    <row r="50" spans="1:7" x14ac:dyDescent="0.2">
      <c r="A50" s="19">
        <v>8</v>
      </c>
      <c r="B50" s="16">
        <f>B49*$O$2*2</f>
        <v>1280000000</v>
      </c>
      <c r="C50" s="1">
        <f>B50*$O$2</f>
        <v>12800000000</v>
      </c>
      <c r="D50" s="3">
        <f>SUM($C$43:C50)</f>
        <v>13473684210</v>
      </c>
      <c r="E50" s="16">
        <f t="shared" si="9"/>
        <v>1280110559.7485256</v>
      </c>
      <c r="F50" s="3">
        <f t="shared" si="10"/>
        <v>13474847996.82654</v>
      </c>
      <c r="G50" s="3">
        <f t="shared" si="11"/>
        <v>26949695993.65308</v>
      </c>
    </row>
    <row r="51" spans="1:7" x14ac:dyDescent="0.2">
      <c r="A51" s="19">
        <v>9</v>
      </c>
      <c r="B51" s="16">
        <f>B50*$O$2*2</f>
        <v>25600000000</v>
      </c>
      <c r="C51" s="1">
        <f>B51*$O$2</f>
        <v>256000000000</v>
      </c>
      <c r="D51" s="3">
        <f>SUM($C$43:C51)</f>
        <v>269473684210</v>
      </c>
      <c r="E51" s="16">
        <f t="shared" si="9"/>
        <v>25600657935.995705</v>
      </c>
      <c r="F51" s="3">
        <f t="shared" si="10"/>
        <v>269480609852.06003</v>
      </c>
      <c r="G51" s="3">
        <f t="shared" si="11"/>
        <v>538961219704.12006</v>
      </c>
    </row>
    <row r="52" spans="1:7" ht="17" thickBot="1" x14ac:dyDescent="0.25">
      <c r="A52" s="33">
        <v>10</v>
      </c>
      <c r="B52" s="17">
        <f>B51*$O$2*2</f>
        <v>512000000000</v>
      </c>
      <c r="C52" s="28">
        <f>B52*$O$2</f>
        <v>5120000000000</v>
      </c>
      <c r="D52" s="4">
        <f>SUM($C$43:C52)</f>
        <v>5389473684210</v>
      </c>
      <c r="E52" s="17">
        <f t="shared" si="9"/>
        <v>512003915549.16217</v>
      </c>
      <c r="F52" s="4">
        <f t="shared" si="10"/>
        <v>5389514900516.9707</v>
      </c>
      <c r="G52" s="4">
        <f t="shared" si="11"/>
        <v>10779029801033.941</v>
      </c>
    </row>
  </sheetData>
  <conditionalFormatting sqref="R7:R16">
    <cfRule type="cellIs" dxfId="383" priority="35" operator="lessThanOrEqual">
      <formula>0</formula>
    </cfRule>
    <cfRule type="cellIs" dxfId="382" priority="36" operator="greaterThan">
      <formula>0</formula>
    </cfRule>
  </conditionalFormatting>
  <conditionalFormatting sqref="F31:F40">
    <cfRule type="cellIs" dxfId="381" priority="27" stopIfTrue="1" operator="lessThan">
      <formula>0</formula>
    </cfRule>
    <cfRule type="cellIs" dxfId="380" priority="28" operator="equal">
      <formula>MIN($F$31:$F$40)</formula>
    </cfRule>
  </conditionalFormatting>
  <conditionalFormatting sqref="E31:E40">
    <cfRule type="cellIs" dxfId="379" priority="25" stopIfTrue="1" operator="lessThan">
      <formula>0</formula>
    </cfRule>
    <cfRule type="cellIs" dxfId="378" priority="26" operator="equal">
      <formula>MIN($E$31:$E$40)</formula>
    </cfRule>
  </conditionalFormatting>
  <conditionalFormatting sqref="F19:F28">
    <cfRule type="cellIs" dxfId="377" priority="23" stopIfTrue="1" operator="lessThan">
      <formula>0</formula>
    </cfRule>
    <cfRule type="cellIs" dxfId="376" priority="24" operator="equal">
      <formula>MIN($F$19:$F$28)</formula>
    </cfRule>
  </conditionalFormatting>
  <conditionalFormatting sqref="E19:E28">
    <cfRule type="cellIs" dxfId="375" priority="21" stopIfTrue="1" operator="lessThan">
      <formula>0</formula>
    </cfRule>
    <cfRule type="cellIs" dxfId="374" priority="22" operator="equal">
      <formula>MIN($E$19:$E$28)</formula>
    </cfRule>
  </conditionalFormatting>
  <conditionalFormatting sqref="F43:F52">
    <cfRule type="cellIs" dxfId="373" priority="19" stopIfTrue="1" operator="lessThan">
      <formula>0</formula>
    </cfRule>
    <cfRule type="cellIs" dxfId="372" priority="20" operator="equal">
      <formula>MIN($F$43:$F$52)</formula>
    </cfRule>
  </conditionalFormatting>
  <conditionalFormatting sqref="E43:E52">
    <cfRule type="cellIs" dxfId="371" priority="17" stopIfTrue="1" operator="lessThan">
      <formula>0</formula>
    </cfRule>
    <cfRule type="cellIs" dxfId="370" priority="18" operator="equal">
      <formula>MIN($E$43:$E$52)</formula>
    </cfRule>
  </conditionalFormatting>
  <conditionalFormatting sqref="G19:G28">
    <cfRule type="cellIs" dxfId="369" priority="11" stopIfTrue="1" operator="lessThanOrEqual">
      <formula>0</formula>
    </cfRule>
    <cfRule type="cellIs" dxfId="368" priority="12" operator="equal">
      <formula>MIN($G$19:$G$28)</formula>
    </cfRule>
  </conditionalFormatting>
  <conditionalFormatting sqref="G31:G40">
    <cfRule type="cellIs" dxfId="367" priority="9" stopIfTrue="1" operator="lessThanOrEqual">
      <formula>0</formula>
    </cfRule>
    <cfRule type="cellIs" dxfId="366" priority="10" operator="equal">
      <formula>MIN($G$19:$G$28)</formula>
    </cfRule>
  </conditionalFormatting>
  <conditionalFormatting sqref="G43:G52">
    <cfRule type="cellIs" dxfId="365" priority="7" stopIfTrue="1" operator="lessThanOrEqual">
      <formula>0</formula>
    </cfRule>
    <cfRule type="cellIs" dxfId="364" priority="8" operator="equal">
      <formula>MIN($G$19:$G$28)</formula>
    </cfRule>
  </conditionalFormatting>
  <conditionalFormatting sqref="S7:T16">
    <cfRule type="cellIs" dxfId="363" priority="3" operator="lessThanOrEqual">
      <formula>0</formula>
    </cfRule>
    <cfRule type="cellIs" dxfId="362" priority="4" operator="greaterThan">
      <formula>0</formula>
    </cfRule>
  </conditionalFormatting>
  <conditionalFormatting sqref="U7:U16">
    <cfRule type="cellIs" dxfId="361" priority="1" operator="lessThanOrEqual">
      <formula>0</formula>
    </cfRule>
    <cfRule type="cellIs" dxfId="36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'P Analysis'!B26</f>
        <v>0.59924952586798474</v>
      </c>
      <c r="D2" s="34" t="s">
        <v>13</v>
      </c>
      <c r="E2" s="40">
        <f>'P Analysis'!G26</f>
        <v>0.40075047413201575</v>
      </c>
      <c r="F2" s="34" t="s">
        <v>17</v>
      </c>
      <c r="G2" s="40">
        <f>'P Analysis'!V26</f>
        <v>2</v>
      </c>
      <c r="H2" t="s">
        <v>20</v>
      </c>
      <c r="I2" s="48">
        <f>'P Analysis'!W26</f>
        <v>-3</v>
      </c>
      <c r="J2" t="s">
        <v>6</v>
      </c>
      <c r="K2" s="48">
        <f>C2*G2-E2*I2</f>
        <v>2.4007504741320167</v>
      </c>
      <c r="L2" t="s">
        <v>5</v>
      </c>
      <c r="M2" s="48">
        <v>2</v>
      </c>
      <c r="N2" t="s">
        <v>47</v>
      </c>
      <c r="O2" s="48">
        <v>3</v>
      </c>
    </row>
    <row r="4" spans="1:23" x14ac:dyDescent="0.2">
      <c r="A4" t="s">
        <v>10</v>
      </c>
      <c r="B4">
        <f>$C$2</f>
        <v>0.59924952586798474</v>
      </c>
      <c r="C4" t="s">
        <v>11</v>
      </c>
      <c r="D4">
        <f>$E$2</f>
        <v>0.40075047413201575</v>
      </c>
      <c r="E4" t="s">
        <v>5</v>
      </c>
      <c r="F4">
        <f>$G$2</f>
        <v>2</v>
      </c>
      <c r="G4" t="s">
        <v>72</v>
      </c>
      <c r="H4">
        <f>$I$2</f>
        <v>-3</v>
      </c>
      <c r="I4" t="s">
        <v>6</v>
      </c>
      <c r="J4">
        <f>$K$2</f>
        <v>2.4007504741320167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0.59924952586798474</v>
      </c>
      <c r="C7" s="18">
        <v>1</v>
      </c>
      <c r="D7" s="37">
        <f>C7*D4</f>
        <v>0.40075047413201575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0.19849905173596899</v>
      </c>
      <c r="S7" s="26">
        <f>SUM(C7)*$B$4*$F$4</f>
        <v>1.1984990517359695</v>
      </c>
      <c r="T7" s="9">
        <f>SUM(C7)*$D$4*$H$4</f>
        <v>-1.2022514223960472</v>
      </c>
      <c r="U7" s="91">
        <f>S7+T7</f>
        <v>-3.7523706600777196E-3</v>
      </c>
      <c r="V7" s="68">
        <f>(U7-W7*D7)/B7</f>
        <v>0.66249214448172478</v>
      </c>
      <c r="W7" s="18">
        <f>-COUNT(D7:M7)</f>
        <v>-1</v>
      </c>
    </row>
    <row r="8" spans="1:23" x14ac:dyDescent="0.2">
      <c r="A8" s="20">
        <v>2</v>
      </c>
      <c r="B8" s="19">
        <f>C8*B4</f>
        <v>0.78864138511571269</v>
      </c>
      <c r="C8" s="19">
        <f>1/(1-B4*D4)</f>
        <v>1.3160484090052516</v>
      </c>
      <c r="D8" s="32">
        <f>C8*D4</f>
        <v>0.52740702388953953</v>
      </c>
      <c r="E8" s="1">
        <f>D8*D4</f>
        <v>0.21135861488428834</v>
      </c>
      <c r="F8" s="1"/>
      <c r="G8" s="1"/>
      <c r="H8" s="1"/>
      <c r="I8" s="1"/>
      <c r="J8" s="1"/>
      <c r="K8" s="1"/>
      <c r="L8" s="1"/>
      <c r="M8" s="3"/>
      <c r="N8">
        <f>B8+E8</f>
        <v>1.0000000000000011</v>
      </c>
      <c r="R8" s="16">
        <f>B8-E8</f>
        <v>0.57728277023142438</v>
      </c>
      <c r="S8" s="16">
        <f>SUM(C8:D8)*$B$4*$F$4</f>
        <v>2.2093795882419283</v>
      </c>
      <c r="T8" s="3">
        <f>SUM(C8:D8)*$D$4*$H$4</f>
        <v>-2.2162969163214838</v>
      </c>
      <c r="U8" s="92">
        <f>S8+T8+U7</f>
        <v>-1.0669698739633304E-2</v>
      </c>
      <c r="V8" s="68">
        <f>(U8-W8*E8)/B8</f>
        <v>0.5224776924032285</v>
      </c>
      <c r="W8" s="19">
        <f>-COUNT(D8:M8)</f>
        <v>-2</v>
      </c>
    </row>
    <row r="9" spans="1:23" x14ac:dyDescent="0.2">
      <c r="A9" s="20">
        <v>3</v>
      </c>
      <c r="B9" s="19">
        <f>C9*B4</f>
        <v>0.87615780671908106</v>
      </c>
      <c r="C9" s="19">
        <f>1/(1-D4*B4/(1-D4*B4))</f>
        <v>1.4620917812992971</v>
      </c>
      <c r="D9" s="32">
        <f>C9*D4*C8</f>
        <v>0.77111747502841776</v>
      </c>
      <c r="E9" s="1">
        <f>D9*(D4)</f>
        <v>0.30902569372912125</v>
      </c>
      <c r="F9" s="1">
        <f>E9*D4</f>
        <v>0.12384219328092043</v>
      </c>
      <c r="G9" s="1"/>
      <c r="H9" s="1"/>
      <c r="I9" s="1"/>
      <c r="J9" s="1"/>
      <c r="K9" s="1"/>
      <c r="L9" s="1"/>
      <c r="M9" s="3"/>
      <c r="N9">
        <f>B9+F9</f>
        <v>1.0000000000000016</v>
      </c>
      <c r="R9" s="16">
        <f>B9-F9</f>
        <v>0.75231561343816067</v>
      </c>
      <c r="S9" s="16">
        <f>SUM(C9:E9)*$B$4*$F$4</f>
        <v>3.0468661769331584</v>
      </c>
      <c r="T9" s="3">
        <f>SUM(C9:E9)*$D$4*$H$4</f>
        <v>-3.0564055847707756</v>
      </c>
      <c r="U9" s="92">
        <f t="shared" ref="U9:U15" si="0">S9+T9+U8</f>
        <v>-2.0209106577250502E-2</v>
      </c>
      <c r="V9" s="68">
        <f>(U9-W9*F9)/B9</f>
        <v>0.40097511038688066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0.92351456681622934</v>
      </c>
      <c r="C10" s="19">
        <f>1/(1-D4*B4/(1-D4*B4/(1-D4*B4)))</f>
        <v>1.5411185607173605</v>
      </c>
      <c r="D10" s="32">
        <f>C10*D4*C9</f>
        <v>0.90299372358046626</v>
      </c>
      <c r="E10" s="1">
        <f>D10*D4*C8</f>
        <v>0.47624523234450722</v>
      </c>
      <c r="F10" s="1">
        <f>E10*D4</f>
        <v>0.19085550266517326</v>
      </c>
      <c r="G10" s="1">
        <f>F10*D4</f>
        <v>7.6485433183772378E-2</v>
      </c>
      <c r="H10" s="1"/>
      <c r="I10" s="1"/>
      <c r="J10" s="1"/>
      <c r="K10" s="1"/>
      <c r="L10" s="1"/>
      <c r="M10" s="3"/>
      <c r="N10">
        <f>B10+G10</f>
        <v>1.0000000000000018</v>
      </c>
      <c r="R10" s="16">
        <f>B10-G10</f>
        <v>0.84702913363245691</v>
      </c>
      <c r="S10" s="16">
        <f>SUM(C10:F10)*$B$4*$F$4</f>
        <v>3.7287858533886498</v>
      </c>
      <c r="T10" s="3">
        <f>SUM(C10:F10)*$D$4*$H$4</f>
        <v>-3.740460277839551</v>
      </c>
      <c r="U10" s="92">
        <f t="shared" si="0"/>
        <v>-3.1883531028151779E-2</v>
      </c>
      <c r="V10" s="68">
        <f>(U10-W10*G10)/B10</f>
        <v>0.29675568914060529</v>
      </c>
      <c r="W10" s="19">
        <f t="shared" si="1"/>
        <v>-4</v>
      </c>
    </row>
    <row r="11" spans="1:23" x14ac:dyDescent="0.2">
      <c r="A11" s="20">
        <v>5</v>
      </c>
      <c r="B11" s="19">
        <f>C11*B4</f>
        <v>0.95133906951763703</v>
      </c>
      <c r="C11" s="19">
        <f>1/(1-D4*B4/(1-D4*B4/(1-D4*B4/(1-D4*B4))))</f>
        <v>1.5875508088882793</v>
      </c>
      <c r="D11" s="32">
        <f>C11*D4*C10</f>
        <v>0.98047772009037382</v>
      </c>
      <c r="E11" s="1">
        <f>D11*D4*C9</f>
        <v>0.57449520751990202</v>
      </c>
      <c r="F11" s="1">
        <f>E11*D4*C8</f>
        <v>0.30299280763687497</v>
      </c>
      <c r="G11" s="1">
        <f>F11*D4</f>
        <v>0.12142451131906828</v>
      </c>
      <c r="H11" s="1">
        <f>G11*D4</f>
        <v>4.8660930482364931E-2</v>
      </c>
      <c r="I11" s="1"/>
      <c r="J11" s="1"/>
      <c r="K11" s="1"/>
      <c r="L11" s="1"/>
      <c r="M11" s="3"/>
      <c r="N11">
        <f>B11+H11</f>
        <v>1.000000000000002</v>
      </c>
      <c r="R11" s="16">
        <f>B11-H11</f>
        <v>0.90267813903527205</v>
      </c>
      <c r="S11" s="16">
        <f>SUM(C11:G11)*$B$4*$F$4</f>
        <v>4.274975472560314</v>
      </c>
      <c r="T11" s="3">
        <f>SUM(C11:G11)*$D$4*$H$4</f>
        <v>-4.2883599575230278</v>
      </c>
      <c r="U11" s="92">
        <f t="shared" si="0"/>
        <v>-4.5268015990865607E-2</v>
      </c>
      <c r="V11" s="68">
        <f>(U11-W11*H11)/B11</f>
        <v>0.20816619727535282</v>
      </c>
      <c r="W11" s="19">
        <f t="shared" si="1"/>
        <v>-5</v>
      </c>
    </row>
    <row r="12" spans="1:23" x14ac:dyDescent="0.2">
      <c r="A12" s="20">
        <v>6</v>
      </c>
      <c r="B12" s="19">
        <f>C12*B4</f>
        <v>0.96848342977706037</v>
      </c>
      <c r="C12" s="19">
        <f>1/(1-D4*B4/(1-D4*B4/(1-D4*B4/(1-D4*B4/(1-D4*B4)))))</f>
        <v>1.6161605274101096</v>
      </c>
      <c r="D12" s="32">
        <f>C12*D4*C11</f>
        <v>1.0282203002457615</v>
      </c>
      <c r="E12" s="1">
        <f>D12*D4*C10</f>
        <v>0.63503296404200338</v>
      </c>
      <c r="F12" s="1">
        <f>E12*D4*C9</f>
        <v>0.37208738861058688</v>
      </c>
      <c r="G12" s="1">
        <f>F12*D4*C8</f>
        <v>0.19624150225394019</v>
      </c>
      <c r="H12" s="1">
        <f>G12*D4</f>
        <v>7.8643875072645572E-2</v>
      </c>
      <c r="I12" s="1">
        <f>H12*D4</f>
        <v>3.1516570222941728E-2</v>
      </c>
      <c r="J12" s="1"/>
      <c r="K12" s="1"/>
      <c r="L12" s="1"/>
      <c r="M12" s="3"/>
      <c r="N12">
        <f>B12+I12</f>
        <v>1.000000000000002</v>
      </c>
      <c r="R12" s="16">
        <f>B12-I12</f>
        <v>0.93696685955411863</v>
      </c>
      <c r="S12" s="16">
        <f>SUM(C12:H12)*$B$4*$F$4</f>
        <v>4.7057705660744613</v>
      </c>
      <c r="T12" s="3">
        <f>SUM(C12:H12)*$D$4*$H$4</f>
        <v>-4.7205038237934547</v>
      </c>
      <c r="U12" s="92">
        <f t="shared" si="0"/>
        <v>-6.0001273709858971E-2</v>
      </c>
      <c r="V12" s="68">
        <f>(U12-W12*I12)/B12</f>
        <v>0.13329928386850057</v>
      </c>
      <c r="W12" s="19">
        <f t="shared" si="1"/>
        <v>-6</v>
      </c>
    </row>
    <row r="13" spans="1:23" x14ac:dyDescent="0.2">
      <c r="A13" s="20">
        <v>7</v>
      </c>
      <c r="B13" s="19">
        <f>C13*B4</f>
        <v>0.97935823289273527</v>
      </c>
      <c r="C13" s="19">
        <f>1/(1-D4*B4/(1-D4*B4/(1-D4*B4/(1-D4*B4/(1-D4*B4/(1-D4*B4))))))</f>
        <v>1.6343078978229995</v>
      </c>
      <c r="D13" s="32">
        <f>C13*D4*C12</f>
        <v>1.0585037959007717</v>
      </c>
      <c r="E13" s="1">
        <f>D13*D4*C11</f>
        <v>0.67343254112045814</v>
      </c>
      <c r="F13" s="1">
        <f>E13*D4*C10</f>
        <v>0.41591462701898319</v>
      </c>
      <c r="G13" s="1">
        <f>F13*D4*C9</f>
        <v>0.24369851049528121</v>
      </c>
      <c r="H13" s="1">
        <f>G13*D4*C8</f>
        <v>0.12852830614662999</v>
      </c>
      <c r="I13" s="1">
        <f>H13*D4</f>
        <v>5.1507779627646848E-2</v>
      </c>
      <c r="J13" s="1">
        <f>I13*D4</f>
        <v>2.0641767107266857E-2</v>
      </c>
      <c r="K13" s="1"/>
      <c r="L13" s="1"/>
      <c r="M13" s="3"/>
      <c r="N13">
        <f>B13+J13</f>
        <v>1.0000000000000022</v>
      </c>
      <c r="R13" s="16">
        <f>B13-J13</f>
        <v>0.95871646578546843</v>
      </c>
      <c r="S13" s="16">
        <f>SUM(C13:I13)*$B$4*$F$4</f>
        <v>5.0407593212746429</v>
      </c>
      <c r="T13" s="3">
        <f>SUM(C13:I13)*$D$4*$H$4</f>
        <v>-5.0565413924863529</v>
      </c>
      <c r="U13" s="92">
        <f t="shared" si="0"/>
        <v>-7.5783344921569018E-2</v>
      </c>
      <c r="V13" s="68">
        <f>(U13-W13*J13)/B13</f>
        <v>7.0157193273755178E-2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0.98638370015297328</v>
      </c>
      <c r="C14" s="19">
        <f>1/(1-D4*B4/(1-D4*B4/(1-D4*B4/(1-D4*B4/(1-D4*B4/(1-D4*B4/(1-D4*B4)))))))</f>
        <v>1.6460316739078649</v>
      </c>
      <c r="D14" s="32">
        <f>C14*D4*C13</f>
        <v>1.0780678932905592</v>
      </c>
      <c r="E14" s="1">
        <f>D14*D4*C12</f>
        <v>0.69823988417780614</v>
      </c>
      <c r="F14" s="1">
        <f>E14*D4*C11</f>
        <v>0.44422841121071843</v>
      </c>
      <c r="G14" s="1">
        <f>F14*D4*C10</f>
        <v>0.27435724096809411</v>
      </c>
      <c r="H14" s="1">
        <f>G14*D4*C9</f>
        <v>0.16075522865529765</v>
      </c>
      <c r="I14" s="1">
        <f>H14*D4*C8</f>
        <v>8.4783436719772967E-2</v>
      </c>
      <c r="J14" s="1">
        <f>I14*D4</f>
        <v>3.3977002463990769E-2</v>
      </c>
      <c r="K14" s="1">
        <f>J14*D4</f>
        <v>1.3616299847028968E-2</v>
      </c>
      <c r="L14" s="1"/>
      <c r="M14" s="3"/>
      <c r="N14">
        <f>B14+K14</f>
        <v>1.0000000000000022</v>
      </c>
      <c r="R14" s="16">
        <f>B14-K14</f>
        <v>0.97276740030594433</v>
      </c>
      <c r="S14" s="16">
        <f>SUM(C14:J14)*$B$4*$F$4</f>
        <v>5.2978940727708519</v>
      </c>
      <c r="T14" s="3">
        <f>SUM(C14:J14)*$D$4*$H$4</f>
        <v>-5.3144812050260422</v>
      </c>
      <c r="U14" s="92">
        <f t="shared" si="0"/>
        <v>-9.237047717675928E-2</v>
      </c>
      <c r="V14" s="68">
        <f>(U14-W14*K14)/B14</f>
        <v>1.6788519109657091E-2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0.99097621615637999</v>
      </c>
      <c r="C15" s="19">
        <f>1/(1-D4*B4/(1-D4*B4/(1-D4*B4/(1-D4*B4/(1-D4*B4/(1-D4*B4/(1-D4*B4/(1-D4*B4))))))))</f>
        <v>1.6536954530268464</v>
      </c>
      <c r="D15" s="32">
        <f>C15*D4*C14</f>
        <v>1.090856854796838</v>
      </c>
      <c r="E15" s="1">
        <f>D15*D4*C13</f>
        <v>0.7144563315360718</v>
      </c>
      <c r="F15" s="1">
        <f>E15*D4*C12</f>
        <v>0.46273700319483912</v>
      </c>
      <c r="G15" s="1">
        <f>F15*D4*C11</f>
        <v>0.29439871367374743</v>
      </c>
      <c r="H15" s="1">
        <f>G15*D4*C10</f>
        <v>0.1818218213642622</v>
      </c>
      <c r="I15" s="1">
        <f>H15*D4*C9</f>
        <v>0.10653558245737632</v>
      </c>
      <c r="J15" s="1">
        <f>I15*D4*C8</f>
        <v>5.6187614482183484E-2</v>
      </c>
      <c r="K15" s="1">
        <f>J15*D4</f>
        <v>2.2517213144081945E-2</v>
      </c>
      <c r="L15" s="1">
        <f>K15*D4</f>
        <v>9.023783843622497E-3</v>
      </c>
      <c r="M15" s="3"/>
      <c r="N15">
        <f>B15+L15</f>
        <v>1.0000000000000024</v>
      </c>
      <c r="R15" s="16">
        <f>B15-L15</f>
        <v>0.98195243231275753</v>
      </c>
      <c r="S15" s="16">
        <f>SUM(C15:K15)*$B$4*$F$4</f>
        <v>5.4929687492400303</v>
      </c>
      <c r="T15" s="3">
        <f>SUM(C15:K15)*$D$4*$H$4</f>
        <v>-5.5101666391687019</v>
      </c>
      <c r="U15" s="92">
        <f t="shared" si="0"/>
        <v>-0.10956836710543083</v>
      </c>
      <c r="V15" s="68">
        <f>(U15-W15*L15)/B15</f>
        <v>-2.861250557839214E-2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0.99400150815541088</v>
      </c>
      <c r="C16" s="33">
        <f>1/(1-D4*B4/(1-D4*B4/(1-D4*B4/(1-D4*B4/(1-D4*B4/(1-D4*B4/(1-D4*B4/(1-D4*B4/(1-D4*B4)))))))))</f>
        <v>1.6587439209328476</v>
      </c>
      <c r="D16" s="38">
        <f>C16*D4*C15</f>
        <v>1.0992815054441434</v>
      </c>
      <c r="E16" s="28">
        <f>D16*D4*C14</f>
        <v>0.72513881765245691</v>
      </c>
      <c r="F16" s="28">
        <f>E16*D4*C13</f>
        <v>0.47492942564940521</v>
      </c>
      <c r="G16" s="28">
        <f>F16*D4*C12</f>
        <v>0.30760091198513823</v>
      </c>
      <c r="H16" s="28">
        <f>G16*D4*C11</f>
        <v>0.19569931124606088</v>
      </c>
      <c r="I16" s="28">
        <f>H16*D4*C10</f>
        <v>0.1208646762292679</v>
      </c>
      <c r="J16" s="28">
        <f>I16*D4*C9</f>
        <v>7.0818720129365992E-2</v>
      </c>
      <c r="K16" s="28">
        <f>J16*D4*C8</f>
        <v>3.7350290419095149E-2</v>
      </c>
      <c r="L16" s="28">
        <f>K16*D4</f>
        <v>1.4968146594420867E-2</v>
      </c>
      <c r="M16" s="4">
        <f>L16*D4</f>
        <v>5.9984918445916795E-3</v>
      </c>
      <c r="N16">
        <f>B16+M16</f>
        <v>1.0000000000000027</v>
      </c>
      <c r="R16" s="17">
        <f>B16-M16</f>
        <v>0.98800301631081922</v>
      </c>
      <c r="S16" s="17">
        <f>SUM(C16:L16)*$B$4*$F$4</f>
        <v>5.6394123159917022</v>
      </c>
      <c r="T16" s="4">
        <f>SUM(C16:L16)*$D$4*$H$4</f>
        <v>-5.6570687048590589</v>
      </c>
      <c r="U16" s="93">
        <f>S16+T16+U15</f>
        <v>-0.12722475597278748</v>
      </c>
      <c r="V16" s="69">
        <f>(U16-W16*M16)/B16</f>
        <v>-6.7645609161749706E-2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3</v>
      </c>
      <c r="D19" s="9">
        <f>SUM($C$19:C19)</f>
        <v>3</v>
      </c>
      <c r="E19" s="26">
        <f t="shared" ref="E19:E28" si="2">B19/R7</f>
        <v>5.0378074416704894</v>
      </c>
      <c r="F19" s="9">
        <f t="shared" ref="F19:F28" si="3">D19/R7</f>
        <v>15.113422325011467</v>
      </c>
      <c r="G19" s="2">
        <f>F19*2</f>
        <v>30.226844650022933</v>
      </c>
    </row>
    <row r="20" spans="1:7" x14ac:dyDescent="0.2">
      <c r="A20" s="19">
        <v>2</v>
      </c>
      <c r="B20" s="16">
        <f>C19</f>
        <v>3</v>
      </c>
      <c r="C20" s="1">
        <f>B20*$O$2</f>
        <v>9</v>
      </c>
      <c r="D20" s="3">
        <f>SUM($C$19:C20)</f>
        <v>12</v>
      </c>
      <c r="E20" s="16">
        <f t="shared" si="2"/>
        <v>5.1967599843614645</v>
      </c>
      <c r="F20" s="3">
        <f t="shared" si="3"/>
        <v>20.787039937445858</v>
      </c>
      <c r="G20" s="3">
        <f t="shared" ref="G20:G28" si="4">F20*2</f>
        <v>41.574079874891716</v>
      </c>
    </row>
    <row r="21" spans="1:7" x14ac:dyDescent="0.2">
      <c r="A21" s="19">
        <v>3</v>
      </c>
      <c r="B21" s="16">
        <f t="shared" ref="B21:B28" si="5">C20</f>
        <v>9</v>
      </c>
      <c r="C21" s="1">
        <f>B21*$O$2</f>
        <v>27</v>
      </c>
      <c r="D21" s="3">
        <f>SUM($C$19:C21)</f>
        <v>39</v>
      </c>
      <c r="E21" s="16">
        <f t="shared" si="2"/>
        <v>11.963064223629578</v>
      </c>
      <c r="F21" s="3">
        <f t="shared" si="3"/>
        <v>51.839944969061506</v>
      </c>
      <c r="G21" s="3">
        <f t="shared" si="4"/>
        <v>103.67988993812301</v>
      </c>
    </row>
    <row r="22" spans="1:7" x14ac:dyDescent="0.2">
      <c r="A22" s="19">
        <v>4</v>
      </c>
      <c r="B22" s="16">
        <f t="shared" si="5"/>
        <v>27</v>
      </c>
      <c r="C22" s="1">
        <f>B22*$O$2</f>
        <v>81</v>
      </c>
      <c r="D22" s="3">
        <f>SUM($C$19:C22)</f>
        <v>120</v>
      </c>
      <c r="E22" s="16">
        <f t="shared" si="2"/>
        <v>31.876117276168976</v>
      </c>
      <c r="F22" s="3">
        <f t="shared" si="3"/>
        <v>141.67163233852878</v>
      </c>
      <c r="G22" s="3">
        <f t="shared" si="4"/>
        <v>283.34326467705756</v>
      </c>
    </row>
    <row r="23" spans="1:7" x14ac:dyDescent="0.2">
      <c r="A23" s="19">
        <v>5</v>
      </c>
      <c r="B23" s="16">
        <f t="shared" si="5"/>
        <v>81</v>
      </c>
      <c r="C23" s="1">
        <f>B23*$O$2</f>
        <v>243</v>
      </c>
      <c r="D23" s="3">
        <f>SUM($C$19:C23)</f>
        <v>363</v>
      </c>
      <c r="E23" s="16">
        <f t="shared" si="2"/>
        <v>89.732980668577966</v>
      </c>
      <c r="F23" s="3">
        <f t="shared" si="3"/>
        <v>402.13669114436794</v>
      </c>
      <c r="G23" s="3">
        <f t="shared" si="4"/>
        <v>804.27338228873589</v>
      </c>
    </row>
    <row r="24" spans="1:7" x14ac:dyDescent="0.2">
      <c r="A24" s="19">
        <v>6</v>
      </c>
      <c r="B24" s="16">
        <f t="shared" si="5"/>
        <v>243</v>
      </c>
      <c r="C24" s="1">
        <f>B24*$O$2</f>
        <v>729</v>
      </c>
      <c r="D24" s="3">
        <f>SUM($C$19:C24)</f>
        <v>1092</v>
      </c>
      <c r="E24" s="16">
        <f t="shared" si="2"/>
        <v>259.34748654358833</v>
      </c>
      <c r="F24" s="3">
        <f t="shared" si="3"/>
        <v>1165.4627790353845</v>
      </c>
      <c r="G24" s="3">
        <f t="shared" si="4"/>
        <v>2330.9255580707691</v>
      </c>
    </row>
    <row r="25" spans="1:7" x14ac:dyDescent="0.2">
      <c r="A25" s="19">
        <v>7</v>
      </c>
      <c r="B25" s="16">
        <f t="shared" si="5"/>
        <v>729</v>
      </c>
      <c r="C25" s="1">
        <f>B25*$O$2</f>
        <v>2187</v>
      </c>
      <c r="D25" s="3">
        <f>SUM($C$19:C25)</f>
        <v>3279</v>
      </c>
      <c r="E25" s="16">
        <f t="shared" si="2"/>
        <v>760.39165490157336</v>
      </c>
      <c r="F25" s="3">
        <f t="shared" si="3"/>
        <v>3420.1978551745669</v>
      </c>
      <c r="G25" s="3">
        <f t="shared" si="4"/>
        <v>6840.3957103491339</v>
      </c>
    </row>
    <row r="26" spans="1:7" x14ac:dyDescent="0.2">
      <c r="A26" s="19">
        <v>8</v>
      </c>
      <c r="B26" s="16">
        <f t="shared" si="5"/>
        <v>2187</v>
      </c>
      <c r="C26" s="1">
        <f>B26*$O$2</f>
        <v>6561</v>
      </c>
      <c r="D26" s="3">
        <f>SUM($C$19:C26)</f>
        <v>9840</v>
      </c>
      <c r="E26" s="16">
        <f t="shared" si="2"/>
        <v>2248.2250117676317</v>
      </c>
      <c r="F26" s="3">
        <f t="shared" si="3"/>
        <v>10115.470560490852</v>
      </c>
      <c r="G26" s="3">
        <f t="shared" si="4"/>
        <v>20230.941120981704</v>
      </c>
    </row>
    <row r="27" spans="1:7" x14ac:dyDescent="0.2">
      <c r="A27" s="19">
        <v>9</v>
      </c>
      <c r="B27" s="16">
        <f t="shared" si="5"/>
        <v>6561</v>
      </c>
      <c r="C27" s="1">
        <f>B27*$O$2</f>
        <v>19683</v>
      </c>
      <c r="D27" s="3">
        <f>SUM($C$19:C27)</f>
        <v>29523</v>
      </c>
      <c r="E27" s="16">
        <f t="shared" si="2"/>
        <v>6681.5863824962589</v>
      </c>
      <c r="F27" s="3">
        <f t="shared" si="3"/>
        <v>30065.611152329988</v>
      </c>
      <c r="G27" s="3">
        <f t="shared" si="4"/>
        <v>60131.222304659976</v>
      </c>
    </row>
    <row r="28" spans="1:7" ht="17" thickBot="1" x14ac:dyDescent="0.25">
      <c r="A28" s="33">
        <v>10</v>
      </c>
      <c r="B28" s="17">
        <f t="shared" si="5"/>
        <v>19683</v>
      </c>
      <c r="C28" s="28">
        <f>B28*$O$2</f>
        <v>59049</v>
      </c>
      <c r="D28" s="4">
        <f>SUM($C$19:C28)</f>
        <v>88572</v>
      </c>
      <c r="E28" s="17">
        <f t="shared" si="2"/>
        <v>19922.003956522192</v>
      </c>
      <c r="F28" s="4">
        <f t="shared" si="3"/>
        <v>89647.499590361404</v>
      </c>
      <c r="G28" s="4">
        <f t="shared" si="4"/>
        <v>179294.99918072281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3</v>
      </c>
      <c r="D31" s="9">
        <f>SUM($C$31:C31)</f>
        <v>3</v>
      </c>
      <c r="E31" s="3">
        <f t="shared" ref="E31:E40" si="6">B31/R7</f>
        <v>5.0378074416704894</v>
      </c>
      <c r="F31" s="3">
        <f t="shared" ref="F31:F40" si="7">D31/R7</f>
        <v>15.113422325011467</v>
      </c>
      <c r="G31" s="2">
        <f>F31*2</f>
        <v>30.226844650022933</v>
      </c>
    </row>
    <row r="32" spans="1:7" x14ac:dyDescent="0.2">
      <c r="A32" s="19">
        <v>2</v>
      </c>
      <c r="B32" s="16">
        <f>B31*($O$2+1)</f>
        <v>4</v>
      </c>
      <c r="C32" s="1">
        <f>B32*$O$2</f>
        <v>12</v>
      </c>
      <c r="D32" s="3">
        <f>SUM($C$31:C32)</f>
        <v>15</v>
      </c>
      <c r="E32" s="3">
        <f t="shared" si="6"/>
        <v>6.9290133124819526</v>
      </c>
      <c r="F32" s="3">
        <f t="shared" si="7"/>
        <v>25.983799921807325</v>
      </c>
      <c r="G32" s="3">
        <f t="shared" ref="G32:G40" si="8">F32*2</f>
        <v>51.96759984361465</v>
      </c>
    </row>
    <row r="33" spans="1:7" x14ac:dyDescent="0.2">
      <c r="A33" s="19">
        <v>3</v>
      </c>
      <c r="B33" s="16">
        <f>B32*($O$2+1)</f>
        <v>16</v>
      </c>
      <c r="C33" s="1">
        <f>B33*$O$2</f>
        <v>48</v>
      </c>
      <c r="D33" s="3">
        <f>SUM($C$31:C33)</f>
        <v>63</v>
      </c>
      <c r="E33" s="3">
        <f t="shared" si="6"/>
        <v>21.26766973089703</v>
      </c>
      <c r="F33" s="3">
        <f t="shared" si="7"/>
        <v>83.741449565407052</v>
      </c>
      <c r="G33" s="3">
        <f t="shared" si="8"/>
        <v>167.4828991308141</v>
      </c>
    </row>
    <row r="34" spans="1:7" x14ac:dyDescent="0.2">
      <c r="A34" s="19">
        <v>4</v>
      </c>
      <c r="B34" s="16">
        <f>B33*($O$2+1)</f>
        <v>64</v>
      </c>
      <c r="C34" s="1">
        <f>B34*$O$2</f>
        <v>192</v>
      </c>
      <c r="D34" s="3">
        <f>SUM($C$31:C34)</f>
        <v>255</v>
      </c>
      <c r="E34" s="3">
        <f t="shared" si="6"/>
        <v>75.558203913882011</v>
      </c>
      <c r="F34" s="3">
        <f t="shared" si="7"/>
        <v>301.05221871937368</v>
      </c>
      <c r="G34" s="3">
        <f t="shared" si="8"/>
        <v>602.10443743874737</v>
      </c>
    </row>
    <row r="35" spans="1:7" x14ac:dyDescent="0.2">
      <c r="A35" s="19">
        <v>5</v>
      </c>
      <c r="B35" s="16">
        <f>B34*($O$2+1)</f>
        <v>256</v>
      </c>
      <c r="C35" s="1">
        <f>B35*$O$2</f>
        <v>768</v>
      </c>
      <c r="D35" s="3">
        <f>SUM($C$31:C35)</f>
        <v>1023</v>
      </c>
      <c r="E35" s="3">
        <f t="shared" si="6"/>
        <v>283.60053149575259</v>
      </c>
      <c r="F35" s="3">
        <f t="shared" si="7"/>
        <v>1133.2943114068551</v>
      </c>
      <c r="G35" s="3">
        <f t="shared" si="8"/>
        <v>2266.5886228137101</v>
      </c>
    </row>
    <row r="36" spans="1:7" x14ac:dyDescent="0.2">
      <c r="A36" s="19">
        <v>6</v>
      </c>
      <c r="B36" s="16">
        <f>B35*($O$2+1)</f>
        <v>1024</v>
      </c>
      <c r="C36" s="1">
        <f>B36*$O$2</f>
        <v>3072</v>
      </c>
      <c r="D36" s="3">
        <f>SUM($C$31:C36)</f>
        <v>4095</v>
      </c>
      <c r="E36" s="3">
        <f t="shared" si="6"/>
        <v>1092.8881737474669</v>
      </c>
      <c r="F36" s="3">
        <f t="shared" si="7"/>
        <v>4370.485421382692</v>
      </c>
      <c r="G36" s="3">
        <f t="shared" si="8"/>
        <v>8740.9708427653841</v>
      </c>
    </row>
    <row r="37" spans="1:7" x14ac:dyDescent="0.2">
      <c r="A37" s="19">
        <v>7</v>
      </c>
      <c r="B37" s="16">
        <f>B36*($O$2+1)</f>
        <v>4096</v>
      </c>
      <c r="C37" s="1">
        <f>B37*$O$2</f>
        <v>12288</v>
      </c>
      <c r="D37" s="3">
        <f>SUM($C$31:C37)</f>
        <v>16383</v>
      </c>
      <c r="E37" s="3">
        <f t="shared" si="6"/>
        <v>4272.3789005169338</v>
      </c>
      <c r="F37" s="3">
        <f t="shared" si="7"/>
        <v>17088.472540812727</v>
      </c>
      <c r="G37" s="3">
        <f t="shared" si="8"/>
        <v>34176.945081625454</v>
      </c>
    </row>
    <row r="38" spans="1:7" x14ac:dyDescent="0.2">
      <c r="A38" s="19">
        <v>8</v>
      </c>
      <c r="B38" s="16">
        <f>B37*($O$2+1)</f>
        <v>16384</v>
      </c>
      <c r="C38" s="1">
        <f>B38*$O$2</f>
        <v>49152</v>
      </c>
      <c r="D38" s="3">
        <f>SUM($C$31:C38)</f>
        <v>65535</v>
      </c>
      <c r="E38" s="3">
        <f t="shared" si="6"/>
        <v>16842.669681207532</v>
      </c>
      <c r="F38" s="3">
        <f t="shared" si="7"/>
        <v>67369.650729854475</v>
      </c>
      <c r="G38" s="3">
        <f t="shared" si="8"/>
        <v>134739.30145970895</v>
      </c>
    </row>
    <row r="39" spans="1:7" x14ac:dyDescent="0.2">
      <c r="A39" s="19">
        <v>9</v>
      </c>
      <c r="B39" s="16">
        <f>B38*($O$2+1)</f>
        <v>65536</v>
      </c>
      <c r="C39" s="1">
        <f>B39*$O$2</f>
        <v>196608</v>
      </c>
      <c r="D39" s="3">
        <f>SUM($C$31:C39)</f>
        <v>262143</v>
      </c>
      <c r="E39" s="3">
        <f t="shared" si="6"/>
        <v>66740.503759072526</v>
      </c>
      <c r="F39" s="3">
        <f t="shared" si="7"/>
        <v>266960.99665702129</v>
      </c>
      <c r="G39" s="3">
        <f t="shared" si="8"/>
        <v>533921.99331404257</v>
      </c>
    </row>
    <row r="40" spans="1:7" ht="17" thickBot="1" x14ac:dyDescent="0.25">
      <c r="A40" s="33">
        <v>10</v>
      </c>
      <c r="B40" s="17">
        <f>B39*($O$2+1)</f>
        <v>262144</v>
      </c>
      <c r="C40" s="28">
        <f>B40*$O$2</f>
        <v>786432</v>
      </c>
      <c r="D40" s="4">
        <f>SUM($C$31:C40)</f>
        <v>1048575</v>
      </c>
      <c r="E40" s="3">
        <f t="shared" si="6"/>
        <v>265327.12519324053</v>
      </c>
      <c r="F40" s="3">
        <f t="shared" si="7"/>
        <v>1061307.4886303032</v>
      </c>
      <c r="G40" s="4">
        <f t="shared" si="8"/>
        <v>2122614.9772606064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3</v>
      </c>
      <c r="D43" s="9">
        <f>SUM(C43:C43)</f>
        <v>3</v>
      </c>
      <c r="E43" s="26">
        <f t="shared" ref="E43:E52" si="9">B43/R7</f>
        <v>5.0378074416704894</v>
      </c>
      <c r="F43" s="9">
        <f t="shared" ref="F43:F52" si="10">D43/R7</f>
        <v>15.113422325011467</v>
      </c>
      <c r="G43" s="2">
        <f>F43*2</f>
        <v>30.226844650022933</v>
      </c>
    </row>
    <row r="44" spans="1:7" x14ac:dyDescent="0.2">
      <c r="A44" s="19">
        <v>2</v>
      </c>
      <c r="B44" s="16">
        <f>B43*$O$2*2</f>
        <v>6</v>
      </c>
      <c r="C44" s="1">
        <f>B44*$O$2</f>
        <v>18</v>
      </c>
      <c r="D44" s="3">
        <f>SUM($C$43:C44)</f>
        <v>21</v>
      </c>
      <c r="E44" s="16">
        <f t="shared" si="9"/>
        <v>10.393519968722929</v>
      </c>
      <c r="F44" s="3">
        <f t="shared" si="10"/>
        <v>36.377319890530252</v>
      </c>
      <c r="G44" s="3">
        <f t="shared" ref="G44:G52" si="11">F44*2</f>
        <v>72.754639781060504</v>
      </c>
    </row>
    <row r="45" spans="1:7" x14ac:dyDescent="0.2">
      <c r="A45" s="19">
        <v>3</v>
      </c>
      <c r="B45" s="16">
        <f>B44*$O$2*2</f>
        <v>36</v>
      </c>
      <c r="C45" s="1">
        <f>B45*$O$2</f>
        <v>108</v>
      </c>
      <c r="D45" s="3">
        <f>SUM($C$43:C45)</f>
        <v>129</v>
      </c>
      <c r="E45" s="16">
        <f t="shared" si="9"/>
        <v>47.852256894518312</v>
      </c>
      <c r="F45" s="3">
        <f t="shared" si="10"/>
        <v>171.4705872053573</v>
      </c>
      <c r="G45" s="3">
        <f t="shared" si="11"/>
        <v>342.94117441071461</v>
      </c>
    </row>
    <row r="46" spans="1:7" x14ac:dyDescent="0.2">
      <c r="A46" s="19">
        <v>4</v>
      </c>
      <c r="B46" s="16">
        <f>B45*$O$2*2</f>
        <v>216</v>
      </c>
      <c r="C46" s="1">
        <f>B46*$O$2</f>
        <v>648</v>
      </c>
      <c r="D46" s="3">
        <f>SUM($C$43:C46)</f>
        <v>777</v>
      </c>
      <c r="E46" s="16">
        <f t="shared" si="9"/>
        <v>255.00893820935181</v>
      </c>
      <c r="F46" s="3">
        <f t="shared" si="10"/>
        <v>917.32381939197387</v>
      </c>
      <c r="G46" s="3">
        <f t="shared" si="11"/>
        <v>1834.6476387839477</v>
      </c>
    </row>
    <row r="47" spans="1:7" x14ac:dyDescent="0.2">
      <c r="A47" s="19">
        <v>5</v>
      </c>
      <c r="B47" s="16">
        <f>B46*$O$2*2</f>
        <v>1296</v>
      </c>
      <c r="C47" s="1">
        <f>B47*$O$2</f>
        <v>3888</v>
      </c>
      <c r="D47" s="3">
        <f>SUM($C$43:C47)</f>
        <v>4665</v>
      </c>
      <c r="E47" s="16">
        <f t="shared" si="9"/>
        <v>1435.7276906972475</v>
      </c>
      <c r="F47" s="3">
        <f t="shared" si="10"/>
        <v>5167.9549977643974</v>
      </c>
      <c r="G47" s="3">
        <f t="shared" si="11"/>
        <v>10335.909995528795</v>
      </c>
    </row>
    <row r="48" spans="1:7" x14ac:dyDescent="0.2">
      <c r="A48" s="19">
        <v>6</v>
      </c>
      <c r="B48" s="16">
        <f>B47*$O$2*2</f>
        <v>7776</v>
      </c>
      <c r="C48" s="1">
        <f>B48*$O$2</f>
        <v>23328</v>
      </c>
      <c r="D48" s="3">
        <f>SUM($C$43:C48)</f>
        <v>27993</v>
      </c>
      <c r="E48" s="16">
        <f t="shared" si="9"/>
        <v>8299.1195693948266</v>
      </c>
      <c r="F48" s="3">
        <f t="shared" si="10"/>
        <v>29876.190085657072</v>
      </c>
      <c r="G48" s="3">
        <f t="shared" si="11"/>
        <v>59752.380171314144</v>
      </c>
    </row>
    <row r="49" spans="1:7" x14ac:dyDescent="0.2">
      <c r="A49" s="19">
        <v>7</v>
      </c>
      <c r="B49" s="16">
        <f>B48*$O$2*2</f>
        <v>46656</v>
      </c>
      <c r="C49" s="1">
        <f>B49*$O$2</f>
        <v>139968</v>
      </c>
      <c r="D49" s="3">
        <f>SUM($C$43:C49)</f>
        <v>167961</v>
      </c>
      <c r="E49" s="16">
        <f t="shared" si="9"/>
        <v>48665.065913700695</v>
      </c>
      <c r="F49" s="3">
        <f t="shared" si="10"/>
        <v>175193.61145256952</v>
      </c>
      <c r="G49" s="3">
        <f t="shared" si="11"/>
        <v>350387.22290513903</v>
      </c>
    </row>
    <row r="50" spans="1:7" x14ac:dyDescent="0.2">
      <c r="A50" s="19">
        <v>8</v>
      </c>
      <c r="B50" s="16">
        <f>B49*$O$2*2</f>
        <v>279936</v>
      </c>
      <c r="C50" s="1">
        <f>B50*$O$2</f>
        <v>839808</v>
      </c>
      <c r="D50" s="3">
        <f>SUM($C$43:C50)</f>
        <v>1007769</v>
      </c>
      <c r="E50" s="16">
        <f t="shared" si="9"/>
        <v>287772.80150625686</v>
      </c>
      <c r="F50" s="3">
        <f t="shared" si="10"/>
        <v>1035981.4686255392</v>
      </c>
      <c r="G50" s="3">
        <f t="shared" si="11"/>
        <v>2071962.9372510784</v>
      </c>
    </row>
    <row r="51" spans="1:7" x14ac:dyDescent="0.2">
      <c r="A51" s="19">
        <v>9</v>
      </c>
      <c r="B51" s="16">
        <f>B50*$O$2*2</f>
        <v>1679616</v>
      </c>
      <c r="C51" s="1">
        <f>B51*$O$2</f>
        <v>5038848</v>
      </c>
      <c r="D51" s="3">
        <f>SUM($C$43:C51)</f>
        <v>6046617</v>
      </c>
      <c r="E51" s="16">
        <f t="shared" si="9"/>
        <v>1710486.1139190423</v>
      </c>
      <c r="F51" s="3">
        <f t="shared" si="10"/>
        <v>6157749.3990809908</v>
      </c>
      <c r="G51" s="3">
        <f t="shared" si="11"/>
        <v>12315498.798161982</v>
      </c>
    </row>
    <row r="52" spans="1:7" ht="17" thickBot="1" x14ac:dyDescent="0.25">
      <c r="A52" s="33">
        <v>10</v>
      </c>
      <c r="B52" s="17">
        <f>B51*$O$2*2</f>
        <v>10077696</v>
      </c>
      <c r="C52" s="28">
        <f>B52*$O$2</f>
        <v>30233088</v>
      </c>
      <c r="D52" s="4">
        <f>SUM($C$43:C52)</f>
        <v>36279705</v>
      </c>
      <c r="E52" s="17">
        <f t="shared" si="9"/>
        <v>10200066.025739362</v>
      </c>
      <c r="F52" s="4">
        <f t="shared" si="10"/>
        <v>36720237.085376106</v>
      </c>
      <c r="G52" s="4">
        <f t="shared" si="11"/>
        <v>73440474.170752212</v>
      </c>
    </row>
  </sheetData>
  <conditionalFormatting sqref="R7:R16">
    <cfRule type="cellIs" dxfId="359" priority="83" operator="lessThanOrEqual">
      <formula>0</formula>
    </cfRule>
    <cfRule type="cellIs" dxfId="358" priority="84" operator="greaterThan">
      <formula>0</formula>
    </cfRule>
  </conditionalFormatting>
  <conditionalFormatting sqref="F43:F52">
    <cfRule type="cellIs" dxfId="357" priority="43" stopIfTrue="1" operator="lessThan">
      <formula>0</formula>
    </cfRule>
    <cfRule type="cellIs" dxfId="356" priority="44" operator="equal">
      <formula>MIN($F$43:$F$52)</formula>
    </cfRule>
  </conditionalFormatting>
  <conditionalFormatting sqref="E43:E52">
    <cfRule type="cellIs" dxfId="355" priority="41" stopIfTrue="1" operator="lessThan">
      <formula>0</formula>
    </cfRule>
    <cfRule type="cellIs" dxfId="354" priority="42" operator="equal">
      <formula>MIN($E$43:$E$52)</formula>
    </cfRule>
  </conditionalFormatting>
  <conditionalFormatting sqref="F19:F28">
    <cfRule type="cellIs" dxfId="353" priority="21" stopIfTrue="1" operator="lessThan">
      <formula>0</formula>
    </cfRule>
    <cfRule type="cellIs" dxfId="352" priority="22" operator="equal">
      <formula>MIN($F$19:$F$28)</formula>
    </cfRule>
  </conditionalFormatting>
  <conditionalFormatting sqref="E19:E28">
    <cfRule type="cellIs" dxfId="351" priority="19" stopIfTrue="1" operator="lessThan">
      <formula>0</formula>
    </cfRule>
    <cfRule type="cellIs" dxfId="350" priority="20" operator="equal">
      <formula>MIN($E$19:$E$28)</formula>
    </cfRule>
  </conditionalFormatting>
  <conditionalFormatting sqref="F31:F40">
    <cfRule type="cellIs" dxfId="349" priority="15" stopIfTrue="1" operator="lessThan">
      <formula>0</formula>
    </cfRule>
    <cfRule type="cellIs" dxfId="348" priority="16" operator="equal">
      <formula>MIN($F$31:$F$40)</formula>
    </cfRule>
  </conditionalFormatting>
  <conditionalFormatting sqref="E31:E40">
    <cfRule type="cellIs" dxfId="347" priority="13" stopIfTrue="1" operator="lessThan">
      <formula>0</formula>
    </cfRule>
    <cfRule type="cellIs" dxfId="346" priority="14" operator="equal">
      <formula>MIN($E$31:$E$40)</formula>
    </cfRule>
  </conditionalFormatting>
  <conditionalFormatting sqref="G19:G28">
    <cfRule type="cellIs" dxfId="345" priority="11" stopIfTrue="1" operator="lessThanOrEqual">
      <formula>0</formula>
    </cfRule>
    <cfRule type="cellIs" dxfId="344" priority="12" operator="equal">
      <formula>MIN($G$19:$G$28)</formula>
    </cfRule>
  </conditionalFormatting>
  <conditionalFormatting sqref="G31:G40">
    <cfRule type="cellIs" dxfId="343" priority="9" stopIfTrue="1" operator="lessThanOrEqual">
      <formula>0</formula>
    </cfRule>
    <cfRule type="cellIs" dxfId="342" priority="10" operator="equal">
      <formula>MIN($G$19:$G$28)</formula>
    </cfRule>
  </conditionalFormatting>
  <conditionalFormatting sqref="G43:G52">
    <cfRule type="cellIs" dxfId="341" priority="7" stopIfTrue="1" operator="lessThanOrEqual">
      <formula>0</formula>
    </cfRule>
    <cfRule type="cellIs" dxfId="340" priority="8" operator="equal">
      <formula>MIN($G$19:$G$28)</formula>
    </cfRule>
  </conditionalFormatting>
  <conditionalFormatting sqref="S7:T16">
    <cfRule type="cellIs" dxfId="339" priority="3" operator="lessThanOrEqual">
      <formula>0</formula>
    </cfRule>
    <cfRule type="cellIs" dxfId="338" priority="4" operator="greaterThan">
      <formula>0</formula>
    </cfRule>
  </conditionalFormatting>
  <conditionalFormatting sqref="U7:U16">
    <cfRule type="cellIs" dxfId="337" priority="1" operator="lessThanOrEqual">
      <formula>0</formula>
    </cfRule>
    <cfRule type="cellIs" dxfId="33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1.0000000000000007</v>
      </c>
    </row>
    <row r="2" spans="1:23" x14ac:dyDescent="0.2">
      <c r="A2" t="s">
        <v>4</v>
      </c>
      <c r="B2" s="34" t="s">
        <v>12</v>
      </c>
      <c r="C2" s="40">
        <f>'P Analysis'!B27</f>
        <v>0.66583263297910145</v>
      </c>
      <c r="D2" s="34" t="s">
        <v>13</v>
      </c>
      <c r="E2" s="40">
        <f>'P Analysis'!H27</f>
        <v>0.33416736702089928</v>
      </c>
      <c r="F2" s="34" t="s">
        <v>17</v>
      </c>
      <c r="G2" s="40">
        <f>'P Analysis'!V27</f>
        <v>2</v>
      </c>
      <c r="H2" t="s">
        <v>20</v>
      </c>
      <c r="I2" s="48">
        <f>'P Analysis'!W27</f>
        <v>-4</v>
      </c>
      <c r="J2" t="s">
        <v>6</v>
      </c>
      <c r="K2" s="48">
        <f>C2*G2-E2*I2</f>
        <v>2.6683347340418</v>
      </c>
      <c r="L2" t="s">
        <v>5</v>
      </c>
      <c r="M2" s="48">
        <v>2</v>
      </c>
      <c r="N2" t="s">
        <v>47</v>
      </c>
      <c r="O2" s="48">
        <v>4</v>
      </c>
    </row>
    <row r="4" spans="1:23" x14ac:dyDescent="0.2">
      <c r="A4" t="s">
        <v>10</v>
      </c>
      <c r="B4">
        <f>$C$2</f>
        <v>0.66583263297910145</v>
      </c>
      <c r="C4" t="s">
        <v>11</v>
      </c>
      <c r="D4">
        <f>$E$2</f>
        <v>0.33416736702089928</v>
      </c>
      <c r="E4" t="s">
        <v>5</v>
      </c>
      <c r="F4">
        <f>$G$2</f>
        <v>2</v>
      </c>
      <c r="G4" t="s">
        <v>72</v>
      </c>
      <c r="H4">
        <f>$I$2</f>
        <v>-4</v>
      </c>
      <c r="I4" t="s">
        <v>6</v>
      </c>
      <c r="J4">
        <f>$K$2</f>
        <v>2.6683347340418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0.66583263297910145</v>
      </c>
      <c r="C7" s="18">
        <v>1</v>
      </c>
      <c r="D7" s="37">
        <f>C7*D4</f>
        <v>0.33416736702089928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1.0000000000000007</v>
      </c>
      <c r="R7" s="26">
        <f>B7-D7</f>
        <v>0.33166526595820217</v>
      </c>
      <c r="S7" s="26">
        <f>SUM(C7)*$B$4*$F$4</f>
        <v>1.3316652659582029</v>
      </c>
      <c r="T7" s="9">
        <f>SUM(C7)*$D$4*$H$4</f>
        <v>-1.3366694680835971</v>
      </c>
      <c r="U7" s="91">
        <f>S7+T7</f>
        <v>-5.0042021253942082E-3</v>
      </c>
      <c r="V7" s="68">
        <f>(U7-W7*D7)/B7</f>
        <v>0.49436322071320971</v>
      </c>
      <c r="W7" s="18">
        <f>-COUNT(D7:M7)</f>
        <v>-1</v>
      </c>
    </row>
    <row r="8" spans="1:23" x14ac:dyDescent="0.2">
      <c r="A8" s="20">
        <v>2</v>
      </c>
      <c r="B8" s="19">
        <f>C8*B4</f>
        <v>0.85637586777589936</v>
      </c>
      <c r="C8" s="19">
        <f>1/(1-B4*D4)</f>
        <v>1.2861728689149101</v>
      </c>
      <c r="D8" s="32">
        <f>C8*D4</f>
        <v>0.42979700113901176</v>
      </c>
      <c r="E8" s="1">
        <f>D8*D4</f>
        <v>0.143624132224102</v>
      </c>
      <c r="F8" s="1"/>
      <c r="G8" s="1"/>
      <c r="H8" s="1"/>
      <c r="I8" s="1"/>
      <c r="J8" s="1"/>
      <c r="K8" s="1"/>
      <c r="L8" s="1"/>
      <c r="M8" s="3"/>
      <c r="N8">
        <f>B8+E8</f>
        <v>1.0000000000000013</v>
      </c>
      <c r="R8" s="16">
        <f>B8-E8</f>
        <v>0.71275173555179738</v>
      </c>
      <c r="S8" s="16">
        <f>SUM(C8:D8)*$B$4*$F$4</f>
        <v>2.2850974733816187</v>
      </c>
      <c r="T8" s="3">
        <f>SUM(C8:D8)*$D$4*$H$4</f>
        <v>-2.2936845334524549</v>
      </c>
      <c r="U8" s="92">
        <f>S8+T8+U7</f>
        <v>-1.3591262196230414E-2</v>
      </c>
      <c r="V8" s="68">
        <f>(U8-W8*E8)/B8</f>
        <v>0.31955244484257878</v>
      </c>
      <c r="W8" s="19">
        <f>-COUNT(D8:M8)</f>
        <v>-2</v>
      </c>
    </row>
    <row r="9" spans="1:23" x14ac:dyDescent="0.2">
      <c r="A9" s="20">
        <v>3</v>
      </c>
      <c r="B9" s="19">
        <f>C9*B4</f>
        <v>0.93276453637587031</v>
      </c>
      <c r="C9" s="19">
        <f>1/(1-D4*B4/(1-D4*B4))</f>
        <v>1.4008994005031699</v>
      </c>
      <c r="D9" s="32">
        <f>C9*D4*C8</f>
        <v>0.60210236123370175</v>
      </c>
      <c r="E9" s="1">
        <f>D9*(D4)</f>
        <v>0.20120296073053248</v>
      </c>
      <c r="F9" s="1">
        <f>E9*D4</f>
        <v>6.7235463624131436E-2</v>
      </c>
      <c r="G9" s="1"/>
      <c r="H9" s="1"/>
      <c r="I9" s="1"/>
      <c r="J9" s="1"/>
      <c r="K9" s="1"/>
      <c r="L9" s="1"/>
      <c r="M9" s="3"/>
      <c r="N9">
        <f>B9+F9</f>
        <v>1.0000000000000018</v>
      </c>
      <c r="R9" s="16">
        <f>B9-F9</f>
        <v>0.86552907275173885</v>
      </c>
      <c r="S9" s="16">
        <f>SUM(C9:E9)*$B$4*$F$4</f>
        <v>2.9352628679708821</v>
      </c>
      <c r="T9" s="3">
        <f>SUM(C9:E9)*$D$4*$H$4</f>
        <v>-2.9462931539278574</v>
      </c>
      <c r="U9" s="92">
        <f t="shared" ref="U9:U15" si="0">S9+T9+U8</f>
        <v>-2.4621548153205719E-2</v>
      </c>
      <c r="V9" s="68">
        <f>(U9-W9*F9)/B9</f>
        <v>0.18984945912204987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0.96735743059408974</v>
      </c>
      <c r="C10" s="19">
        <f>1/(1-D4*B4/(1-D4*B4/(1-D4*B4)))</f>
        <v>1.4528537393336987</v>
      </c>
      <c r="D10" s="32">
        <f>C10*D4*C9</f>
        <v>0.68013148785982158</v>
      </c>
      <c r="E10" s="1">
        <f>D10*D4*C8</f>
        <v>0.29231847386236548</v>
      </c>
      <c r="F10" s="1">
        <f>E10*D4</f>
        <v>9.7683294742154231E-2</v>
      </c>
      <c r="G10" s="1">
        <f>F10*D4</f>
        <v>3.2642569405912134E-2</v>
      </c>
      <c r="H10" s="1"/>
      <c r="I10" s="1"/>
      <c r="J10" s="1"/>
      <c r="K10" s="1"/>
      <c r="L10" s="1"/>
      <c r="M10" s="3"/>
      <c r="N10">
        <f>B10+G10</f>
        <v>1.0000000000000018</v>
      </c>
      <c r="R10" s="16">
        <f>B10-G10</f>
        <v>0.93471486118817759</v>
      </c>
      <c r="S10" s="16">
        <f>SUM(C10:F10)*$B$4*$F$4</f>
        <v>3.359774148768484</v>
      </c>
      <c r="T10" s="3">
        <f>SUM(C10:F10)*$D$4*$H$4</f>
        <v>-3.3723996856551985</v>
      </c>
      <c r="U10" s="92">
        <f t="shared" si="0"/>
        <v>-3.7247085039920247E-2</v>
      </c>
      <c r="V10" s="68">
        <f>(U10-W10*G10)/B10</f>
        <v>9.6472296208460498E-2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0.98388144641182096</v>
      </c>
      <c r="C11" s="19">
        <f>1/(1-D4*B4/(1-D4*B4/(1-D4*B4/(1-D4*B4))))</f>
        <v>1.4776708104703276</v>
      </c>
      <c r="D11" s="32">
        <f>C11*D4*C10</f>
        <v>0.71740372401561192</v>
      </c>
      <c r="E11" s="1">
        <f>D11*D4*C9</f>
        <v>0.33584169486646787</v>
      </c>
      <c r="F11" s="1">
        <f>E11*D4*C8</f>
        <v>0.14434375331105093</v>
      </c>
      <c r="G11" s="1">
        <f>F11*D4</f>
        <v>4.8234971989868099E-2</v>
      </c>
      <c r="H11" s="1">
        <f>G11*D4</f>
        <v>1.611855358818105E-2</v>
      </c>
      <c r="I11" s="1"/>
      <c r="J11" s="1"/>
      <c r="K11" s="1"/>
      <c r="L11" s="1"/>
      <c r="M11" s="3"/>
      <c r="N11">
        <f>B11+H11</f>
        <v>1.000000000000002</v>
      </c>
      <c r="R11" s="16">
        <f>B11-H11</f>
        <v>0.96776289282363992</v>
      </c>
      <c r="S11" s="16">
        <f>SUM(C11:G11)*$B$4*$F$4</f>
        <v>3.6267836331242456</v>
      </c>
      <c r="T11" s="3">
        <f>SUM(C11:G11)*$D$4*$H$4</f>
        <v>-3.6404125523648219</v>
      </c>
      <c r="U11" s="92">
        <f t="shared" si="0"/>
        <v>-5.0876004280496545E-2</v>
      </c>
      <c r="V11" s="68">
        <f>(U11-W11*H11)/B11</f>
        <v>3.020360203842103E-2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0.99197535350787702</v>
      </c>
      <c r="C12" s="19">
        <f>1/(1-D4*B4/(1-D4*B4/(1-D4*B4/(1-D4*B4/(1-D4*B4)))))</f>
        <v>1.4898268789703677</v>
      </c>
      <c r="D12" s="32">
        <f>C12*D4*C11</f>
        <v>0.73566066712404909</v>
      </c>
      <c r="E12" s="1">
        <f>D12*D4*C10</f>
        <v>0.35716053837364481</v>
      </c>
      <c r="F12" s="1">
        <f>E12*D4*C9</f>
        <v>0.16719930010317974</v>
      </c>
      <c r="G12" s="1">
        <f>F12*D4*C8</f>
        <v>7.1861757776888302E-2</v>
      </c>
      <c r="H12" s="1">
        <f>G12*D4</f>
        <v>2.4013854385796396E-2</v>
      </c>
      <c r="I12" s="1">
        <f>H12*D4</f>
        <v>8.0246464921248564E-3</v>
      </c>
      <c r="J12" s="1"/>
      <c r="K12" s="1"/>
      <c r="L12" s="1"/>
      <c r="M12" s="3"/>
      <c r="N12">
        <f>B12+I12</f>
        <v>1.0000000000000018</v>
      </c>
      <c r="R12" s="16">
        <f>B12-I12</f>
        <v>0.98395070701575216</v>
      </c>
      <c r="S12" s="16">
        <f>SUM(C12:H12)*$B$4*$F$4</f>
        <v>3.7895504712890582</v>
      </c>
      <c r="T12" s="3">
        <f>SUM(C12:H12)*$D$4*$H$4</f>
        <v>-3.8037910443575971</v>
      </c>
      <c r="U12" s="92">
        <f t="shared" si="0"/>
        <v>-6.511657734903542E-2</v>
      </c>
      <c r="V12" s="68">
        <f>(U12-W12*I12)/B12</f>
        <v>-1.7105967740307915E-2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0.99598875392986208</v>
      </c>
      <c r="C13" s="19">
        <f>1/(1-D4*B4/(1-D4*B4/(1-D4*B4/(1-D4*B4/(1-D4*B4/(1-D4*B4))))))</f>
        <v>1.495854520487468</v>
      </c>
      <c r="D13" s="32">
        <f>C13*D4*C12</f>
        <v>0.74471345489465002</v>
      </c>
      <c r="E13" s="1">
        <f>D13*D4*C11</f>
        <v>0.36773158329824335</v>
      </c>
      <c r="F13" s="1">
        <f>E13*D4*C10</f>
        <v>0.17853232629826957</v>
      </c>
      <c r="G13" s="1">
        <f>F13*D4*C9</f>
        <v>8.3577206313971308E-2</v>
      </c>
      <c r="H13" s="1">
        <f>G13*D4*C8</f>
        <v>3.5921232637321346E-2</v>
      </c>
      <c r="I13" s="1">
        <f>H13*D4</f>
        <v>1.2003703730558868E-2</v>
      </c>
      <c r="J13" s="1">
        <f>I13*D4</f>
        <v>4.0112460701398032E-3</v>
      </c>
      <c r="K13" s="1"/>
      <c r="L13" s="1"/>
      <c r="M13" s="3"/>
      <c r="N13">
        <f>B13+J13</f>
        <v>1.0000000000000018</v>
      </c>
      <c r="R13" s="16">
        <f>B13-J13</f>
        <v>0.99197750785972227</v>
      </c>
      <c r="S13" s="16">
        <f>SUM(C13:I13)*$B$4*$F$4</f>
        <v>3.8862440590993699</v>
      </c>
      <c r="T13" s="3">
        <f>SUM(C13:I13)*$D$4*$H$4</f>
        <v>-3.9008479924431989</v>
      </c>
      <c r="U13" s="92">
        <f t="shared" si="0"/>
        <v>-7.9720510692864455E-2</v>
      </c>
      <c r="V13" s="68">
        <f>(U13-W13*J13)/B13</f>
        <v>-5.1849770389598669E-2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0.99799088479877818</v>
      </c>
      <c r="C14" s="19">
        <f>1/(1-D4*B4/(1-D4*B4/(1-D4*B4/(1-D4*B4/(1-D4*B4/(1-D4*B4/(1-D4*B4)))))))</f>
        <v>1.4988614786474459</v>
      </c>
      <c r="D14" s="32">
        <f>C14*D4*C13</f>
        <v>0.74922954198777392</v>
      </c>
      <c r="E14" s="1">
        <f>D14*D4*C12</f>
        <v>0.37300507040017722</v>
      </c>
      <c r="F14" s="1">
        <f>E14*D4*C11</f>
        <v>0.1841859365035024</v>
      </c>
      <c r="G14" s="1">
        <f>F14*D4*C10</f>
        <v>8.9421592294198604E-2</v>
      </c>
      <c r="H14" s="1">
        <f>G14*D4*C9</f>
        <v>4.1861364958691527E-2</v>
      </c>
      <c r="I14" s="1">
        <f>H14*D4*C8</f>
        <v>1.7991889122831329E-2</v>
      </c>
      <c r="J14" s="1">
        <f>I14*D4</f>
        <v>6.0123022159085026E-3</v>
      </c>
      <c r="K14" s="1">
        <f>J14*D4</f>
        <v>2.0091152012240627E-3</v>
      </c>
      <c r="L14" s="1"/>
      <c r="M14" s="3"/>
      <c r="N14">
        <f>B14+K14</f>
        <v>1.0000000000000022</v>
      </c>
      <c r="R14" s="16">
        <f>B14-K14</f>
        <v>0.99598176959755413</v>
      </c>
      <c r="S14" s="16">
        <f>SUM(C14:J14)*$B$4*$F$4</f>
        <v>3.9424871393195193</v>
      </c>
      <c r="T14" s="3">
        <f>SUM(C14:J14)*$D$4*$H$4</f>
        <v>-3.9573024258830887</v>
      </c>
      <c r="U14" s="92">
        <f t="shared" si="0"/>
        <v>-9.4535797256433796E-2</v>
      </c>
      <c r="V14" s="68">
        <f>(U14-W14*K14)/B14</f>
        <v>-7.8620833959281627E-2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0.99899268313015832</v>
      </c>
      <c r="C15" s="19">
        <f>1/(1-D4*B4/(1-D4*B4/(1-D4*B4/(1-D4*B4/(1-D4*B4/(1-D4*B4/(1-D4*B4/(1-D4*B4))))))))</f>
        <v>1.5003660584498775</v>
      </c>
      <c r="D15" s="32">
        <f>C15*D4*C14</f>
        <v>0.75148923868617679</v>
      </c>
      <c r="E15" s="1">
        <f>D15*D4*C13</f>
        <v>0.37564374435565828</v>
      </c>
      <c r="F15" s="1">
        <f>E15*D4*C12</f>
        <v>0.18701481115790675</v>
      </c>
      <c r="G15" s="1">
        <f>F15*D4*C11</f>
        <v>9.2345924671184673E-2</v>
      </c>
      <c r="H15" s="1">
        <f>G15*D4*C10</f>
        <v>4.4833605555006241E-2</v>
      </c>
      <c r="I15" s="1">
        <f>H15*D4*C9</f>
        <v>2.0988173844829833E-2</v>
      </c>
      <c r="J15" s="1">
        <f>I15*D4*C8</f>
        <v>9.020654177892105E-3</v>
      </c>
      <c r="K15" s="1">
        <f>J15*D4</f>
        <v>3.0144082554322796E-3</v>
      </c>
      <c r="L15" s="1">
        <f>K15*D4</f>
        <v>1.0073168698438674E-3</v>
      </c>
      <c r="M15" s="3"/>
      <c r="N15">
        <f>B15+L15</f>
        <v>1.0000000000000022</v>
      </c>
      <c r="R15" s="16">
        <f>B15-L15</f>
        <v>0.99798536626031442</v>
      </c>
      <c r="S15" s="16">
        <f>SUM(C15:K15)*$B$4*$F$4</f>
        <v>3.9746434504555319</v>
      </c>
      <c r="T15" s="3">
        <f>SUM(C15:K15)*$D$4*$H$4</f>
        <v>-3.9895795757048016</v>
      </c>
      <c r="U15" s="92">
        <f t="shared" si="0"/>
        <v>-0.10947192250570348</v>
      </c>
      <c r="V15" s="68">
        <f>(U15-W15*L15)/B15</f>
        <v>-0.10050731338942831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0.99949470434357068</v>
      </c>
      <c r="C16" s="33">
        <f>1/(1-D4*B4/(1-D4*B4/(1-D4*B4/(1-D4*B4/(1-D4*B4/(1-D4*B4/(1-D4*B4/(1-D4*B4/(1-D4*B4)))))))))</f>
        <v>1.5011200335309218</v>
      </c>
      <c r="D16" s="38">
        <f>C16*D4*C15</f>
        <v>0.75262161797144977</v>
      </c>
      <c r="E16" s="28">
        <f>D16*D4*C14</f>
        <v>0.37696603673670603</v>
      </c>
      <c r="F16" s="28">
        <f>E16*D4*C13</f>
        <v>0.18843241691957663</v>
      </c>
      <c r="G16" s="28">
        <f>F16*D4*C12</f>
        <v>9.3811366209995473E-2</v>
      </c>
      <c r="H16" s="28">
        <f>G16*D4*C11</f>
        <v>4.6323054862293433E-2</v>
      </c>
      <c r="I16" s="28">
        <f>H16*D4*C10</f>
        <v>2.2489672145185907E-2</v>
      </c>
      <c r="J16" s="28">
        <f>I16*D4*C9</f>
        <v>1.0528199613954141E-2</v>
      </c>
      <c r="K16" s="28">
        <f>J16*D4*C8</f>
        <v>4.5249886214703914E-3</v>
      </c>
      <c r="L16" s="28">
        <f>K16*D4</f>
        <v>1.5121035334362894E-3</v>
      </c>
      <c r="M16" s="4">
        <f>L16*D4</f>
        <v>5.0529565643140316E-4</v>
      </c>
      <c r="N16">
        <f>B16+M16</f>
        <v>1.000000000000002</v>
      </c>
      <c r="R16" s="17">
        <f>B16-M16</f>
        <v>0.99898940868713926</v>
      </c>
      <c r="S16" s="17">
        <f>SUM(C16:L16)*$B$4*$F$4</f>
        <v>3.9927712379242517</v>
      </c>
      <c r="T16" s="4">
        <f>SUM(C16:L16)*$D$4*$H$4</f>
        <v>-4.0077754847314671</v>
      </c>
      <c r="U16" s="93">
        <f>S16+T16+U15</f>
        <v>-0.12447616931291883</v>
      </c>
      <c r="V16" s="69">
        <f>(U16-W16*M16)/B16</f>
        <v>-0.11948358728627514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4</v>
      </c>
      <c r="D19" s="9">
        <f>SUM($C$19:C19)</f>
        <v>4</v>
      </c>
      <c r="E19" s="26">
        <f t="shared" ref="E19:E28" si="2">B19/R7</f>
        <v>3.015088110329962</v>
      </c>
      <c r="F19" s="9">
        <f t="shared" ref="F19:F28" si="3">D19/R7</f>
        <v>12.060352441319848</v>
      </c>
      <c r="G19" s="2">
        <f>F19*2</f>
        <v>24.120704882639696</v>
      </c>
    </row>
    <row r="20" spans="1:7" x14ac:dyDescent="0.2">
      <c r="A20" s="19">
        <v>2</v>
      </c>
      <c r="B20" s="16">
        <f>C19</f>
        <v>4</v>
      </c>
      <c r="C20" s="1">
        <f>B20*$O$2</f>
        <v>16</v>
      </c>
      <c r="D20" s="3">
        <f>SUM($C$19:C20)</f>
        <v>20</v>
      </c>
      <c r="E20" s="16">
        <f t="shared" si="2"/>
        <v>5.6120522763838441</v>
      </c>
      <c r="F20" s="3">
        <f t="shared" si="3"/>
        <v>28.060261381919219</v>
      </c>
      <c r="G20" s="3">
        <f t="shared" ref="G20:G28" si="4">F20*2</f>
        <v>56.120522763838437</v>
      </c>
    </row>
    <row r="21" spans="1:7" x14ac:dyDescent="0.2">
      <c r="A21" s="19">
        <v>3</v>
      </c>
      <c r="B21" s="16">
        <f t="shared" ref="B21:B28" si="5">C20</f>
        <v>16</v>
      </c>
      <c r="C21" s="1">
        <f>B21*$O$2</f>
        <v>64</v>
      </c>
      <c r="D21" s="3">
        <f>SUM($C$19:C21)</f>
        <v>84</v>
      </c>
      <c r="E21" s="16">
        <f t="shared" si="2"/>
        <v>18.485803081266695</v>
      </c>
      <c r="F21" s="3">
        <f t="shared" si="3"/>
        <v>97.050466176650147</v>
      </c>
      <c r="G21" s="3">
        <f t="shared" si="4"/>
        <v>194.10093235330029</v>
      </c>
    </row>
    <row r="22" spans="1:7" x14ac:dyDescent="0.2">
      <c r="A22" s="19">
        <v>4</v>
      </c>
      <c r="B22" s="16">
        <f t="shared" si="5"/>
        <v>64</v>
      </c>
      <c r="C22" s="1">
        <f>B22*$O$2</f>
        <v>256</v>
      </c>
      <c r="D22" s="3">
        <f>SUM($C$19:C22)</f>
        <v>340</v>
      </c>
      <c r="E22" s="16">
        <f t="shared" si="2"/>
        <v>68.470078584869597</v>
      </c>
      <c r="F22" s="3">
        <f t="shared" si="3"/>
        <v>363.74729248211975</v>
      </c>
      <c r="G22" s="3">
        <f t="shared" si="4"/>
        <v>727.49458496423949</v>
      </c>
    </row>
    <row r="23" spans="1:7" x14ac:dyDescent="0.2">
      <c r="A23" s="19">
        <v>5</v>
      </c>
      <c r="B23" s="16">
        <f t="shared" si="5"/>
        <v>256</v>
      </c>
      <c r="C23" s="1">
        <f>B23*$O$2</f>
        <v>1024</v>
      </c>
      <c r="D23" s="3">
        <f>SUM($C$19:C23)</f>
        <v>1364</v>
      </c>
      <c r="E23" s="16">
        <f t="shared" si="2"/>
        <v>264.5276047452794</v>
      </c>
      <c r="F23" s="3">
        <f t="shared" si="3"/>
        <v>1409.4361440334417</v>
      </c>
      <c r="G23" s="3">
        <f t="shared" si="4"/>
        <v>2818.8722880668834</v>
      </c>
    </row>
    <row r="24" spans="1:7" x14ac:dyDescent="0.2">
      <c r="A24" s="19">
        <v>6</v>
      </c>
      <c r="B24" s="16">
        <f t="shared" si="5"/>
        <v>1024</v>
      </c>
      <c r="C24" s="1">
        <f>B24*$O$2</f>
        <v>4096</v>
      </c>
      <c r="D24" s="3">
        <f>SUM($C$19:C24)</f>
        <v>5460</v>
      </c>
      <c r="E24" s="16">
        <f t="shared" si="2"/>
        <v>1040.7025399734853</v>
      </c>
      <c r="F24" s="3">
        <f t="shared" si="3"/>
        <v>5549.0584650929977</v>
      </c>
      <c r="G24" s="3">
        <f t="shared" si="4"/>
        <v>11098.116930185995</v>
      </c>
    </row>
    <row r="25" spans="1:7" x14ac:dyDescent="0.2">
      <c r="A25" s="19">
        <v>7</v>
      </c>
      <c r="B25" s="16">
        <f t="shared" si="5"/>
        <v>4096</v>
      </c>
      <c r="C25" s="1">
        <f>B25*$O$2</f>
        <v>16384</v>
      </c>
      <c r="D25" s="3">
        <f>SUM($C$19:C25)</f>
        <v>21844</v>
      </c>
      <c r="E25" s="16">
        <f t="shared" si="2"/>
        <v>4129.1258799178586</v>
      </c>
      <c r="F25" s="3">
        <f t="shared" si="3"/>
        <v>22020.660576397877</v>
      </c>
      <c r="G25" s="3">
        <f t="shared" si="4"/>
        <v>44041.321152795754</v>
      </c>
    </row>
    <row r="26" spans="1:7" x14ac:dyDescent="0.2">
      <c r="A26" s="19">
        <v>8</v>
      </c>
      <c r="B26" s="16">
        <f t="shared" si="5"/>
        <v>16384</v>
      </c>
      <c r="C26" s="1">
        <f>B26*$O$2</f>
        <v>65536</v>
      </c>
      <c r="D26" s="3">
        <f>SUM($C$19:C26)</f>
        <v>87380</v>
      </c>
      <c r="E26" s="16">
        <f t="shared" si="2"/>
        <v>16450.100293121104</v>
      </c>
      <c r="F26" s="3">
        <f t="shared" si="3"/>
        <v>87732.529517390256</v>
      </c>
      <c r="G26" s="3">
        <f t="shared" si="4"/>
        <v>175465.05903478051</v>
      </c>
    </row>
    <row r="27" spans="1:7" x14ac:dyDescent="0.2">
      <c r="A27" s="19">
        <v>9</v>
      </c>
      <c r="B27" s="16">
        <f t="shared" si="5"/>
        <v>65536</v>
      </c>
      <c r="C27" s="1">
        <f>B27*$O$2</f>
        <v>262144</v>
      </c>
      <c r="D27" s="3">
        <f>SUM($C$19:C27)</f>
        <v>349524</v>
      </c>
      <c r="E27" s="16">
        <f t="shared" si="2"/>
        <v>65668.297567908026</v>
      </c>
      <c r="F27" s="3">
        <f t="shared" si="3"/>
        <v>350229.58433724189</v>
      </c>
      <c r="G27" s="3">
        <f t="shared" si="4"/>
        <v>700459.16867448378</v>
      </c>
    </row>
    <row r="28" spans="1:7" ht="17" thickBot="1" x14ac:dyDescent="0.25">
      <c r="A28" s="33">
        <v>10</v>
      </c>
      <c r="B28" s="17">
        <f t="shared" si="5"/>
        <v>262144</v>
      </c>
      <c r="C28" s="28">
        <f>B28*$O$2</f>
        <v>1048576</v>
      </c>
      <c r="D28" s="4">
        <f>SUM($C$19:C28)</f>
        <v>1398100</v>
      </c>
      <c r="E28" s="17">
        <f t="shared" si="2"/>
        <v>262409.1884462586</v>
      </c>
      <c r="F28" s="4">
        <f t="shared" si="3"/>
        <v>1399514.3370312278</v>
      </c>
      <c r="G28" s="4">
        <f t="shared" si="4"/>
        <v>2799028.6740624555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4</v>
      </c>
      <c r="D31" s="9">
        <f>SUM($C$31:C31)</f>
        <v>4</v>
      </c>
      <c r="E31" s="3">
        <f t="shared" ref="E31:E40" si="6">B31/R7</f>
        <v>3.015088110329962</v>
      </c>
      <c r="F31" s="3">
        <f t="shared" ref="F31:F40" si="7">D31/R7</f>
        <v>12.060352441319848</v>
      </c>
      <c r="G31" s="2">
        <f>F31*2</f>
        <v>24.120704882639696</v>
      </c>
    </row>
    <row r="32" spans="1:7" x14ac:dyDescent="0.2">
      <c r="A32" s="19">
        <v>2</v>
      </c>
      <c r="B32" s="16">
        <f>B31*($O$2+1)</f>
        <v>5</v>
      </c>
      <c r="C32" s="1">
        <f>B32*$O$2</f>
        <v>20</v>
      </c>
      <c r="D32" s="3">
        <f>SUM($C$31:C32)</f>
        <v>24</v>
      </c>
      <c r="E32" s="3">
        <f t="shared" si="6"/>
        <v>7.0150653454798046</v>
      </c>
      <c r="F32" s="3">
        <f t="shared" si="7"/>
        <v>33.672313658303061</v>
      </c>
      <c r="G32" s="3">
        <f t="shared" ref="G32:G40" si="8">F32*2</f>
        <v>67.344627316606122</v>
      </c>
    </row>
    <row r="33" spans="1:7" x14ac:dyDescent="0.2">
      <c r="A33" s="19">
        <v>3</v>
      </c>
      <c r="B33" s="16">
        <f>B32*($O$2+1)</f>
        <v>25</v>
      </c>
      <c r="C33" s="1">
        <f>B33*$O$2</f>
        <v>100</v>
      </c>
      <c r="D33" s="3">
        <f>SUM($C$31:C33)</f>
        <v>124</v>
      </c>
      <c r="E33" s="3">
        <f t="shared" si="6"/>
        <v>28.884067314479211</v>
      </c>
      <c r="F33" s="3">
        <f t="shared" si="7"/>
        <v>143.26497387981689</v>
      </c>
      <c r="G33" s="3">
        <f t="shared" si="8"/>
        <v>286.52994775963379</v>
      </c>
    </row>
    <row r="34" spans="1:7" x14ac:dyDescent="0.2">
      <c r="A34" s="19">
        <v>4</v>
      </c>
      <c r="B34" s="16">
        <f>B33*($O$2+1)</f>
        <v>125</v>
      </c>
      <c r="C34" s="1">
        <f>B34*$O$2</f>
        <v>500</v>
      </c>
      <c r="D34" s="3">
        <f>SUM($C$31:C34)</f>
        <v>624</v>
      </c>
      <c r="E34" s="3">
        <f t="shared" si="6"/>
        <v>133.73062223607343</v>
      </c>
      <c r="F34" s="3">
        <f t="shared" si="7"/>
        <v>667.58326620247863</v>
      </c>
      <c r="G34" s="3">
        <f t="shared" si="8"/>
        <v>1335.1665324049573</v>
      </c>
    </row>
    <row r="35" spans="1:7" x14ac:dyDescent="0.2">
      <c r="A35" s="19">
        <v>5</v>
      </c>
      <c r="B35" s="16">
        <f>B34*($O$2+1)</f>
        <v>625</v>
      </c>
      <c r="C35" s="1">
        <f>B35*$O$2</f>
        <v>2500</v>
      </c>
      <c r="D35" s="3">
        <f>SUM($C$31:C35)</f>
        <v>3124</v>
      </c>
      <c r="E35" s="3">
        <f t="shared" si="6"/>
        <v>645.81934752265477</v>
      </c>
      <c r="F35" s="3">
        <f t="shared" si="7"/>
        <v>3228.0634266572374</v>
      </c>
      <c r="G35" s="3">
        <f t="shared" si="8"/>
        <v>6456.1268533144748</v>
      </c>
    </row>
    <row r="36" spans="1:7" x14ac:dyDescent="0.2">
      <c r="A36" s="19">
        <v>6</v>
      </c>
      <c r="B36" s="16">
        <f>B35*($O$2+1)</f>
        <v>3125</v>
      </c>
      <c r="C36" s="1">
        <f>B36*$O$2</f>
        <v>12500</v>
      </c>
      <c r="D36" s="3">
        <f>SUM($C$31:C36)</f>
        <v>15624</v>
      </c>
      <c r="E36" s="3">
        <f t="shared" si="6"/>
        <v>3175.9721068526774</v>
      </c>
      <c r="F36" s="3">
        <f t="shared" si="7"/>
        <v>15878.844223189195</v>
      </c>
      <c r="G36" s="3">
        <f t="shared" si="8"/>
        <v>31757.68844637839</v>
      </c>
    </row>
    <row r="37" spans="1:7" x14ac:dyDescent="0.2">
      <c r="A37" s="19">
        <v>7</v>
      </c>
      <c r="B37" s="16">
        <f>B36*($O$2+1)</f>
        <v>15625</v>
      </c>
      <c r="C37" s="1">
        <f>B37*$O$2</f>
        <v>62500</v>
      </c>
      <c r="D37" s="3">
        <f>SUM($C$31:C37)</f>
        <v>78124</v>
      </c>
      <c r="E37" s="3">
        <f t="shared" si="6"/>
        <v>15751.365203544077</v>
      </c>
      <c r="F37" s="3">
        <f t="shared" si="7"/>
        <v>78755.817930347359</v>
      </c>
      <c r="G37" s="3">
        <f t="shared" si="8"/>
        <v>157511.63586069472</v>
      </c>
    </row>
    <row r="38" spans="1:7" x14ac:dyDescent="0.2">
      <c r="A38" s="19">
        <v>8</v>
      </c>
      <c r="B38" s="16">
        <f>B37*($O$2+1)</f>
        <v>78125</v>
      </c>
      <c r="C38" s="1">
        <f>B38*$O$2</f>
        <v>312500</v>
      </c>
      <c r="D38" s="3">
        <f>SUM($C$31:C38)</f>
        <v>390624</v>
      </c>
      <c r="E38" s="3">
        <f t="shared" si="6"/>
        <v>78440.190759282603</v>
      </c>
      <c r="F38" s="3">
        <f t="shared" si="7"/>
        <v>392199.94976197131</v>
      </c>
      <c r="G38" s="3">
        <f t="shared" si="8"/>
        <v>784399.89952394261</v>
      </c>
    </row>
    <row r="39" spans="1:7" x14ac:dyDescent="0.2">
      <c r="A39" s="19">
        <v>9</v>
      </c>
      <c r="B39" s="16">
        <f>B38*($O$2+1)</f>
        <v>390625</v>
      </c>
      <c r="C39" s="1">
        <f>B39*$O$2</f>
        <v>1562500</v>
      </c>
      <c r="D39" s="3">
        <f>SUM($C$31:C39)</f>
        <v>1953124</v>
      </c>
      <c r="E39" s="3">
        <f t="shared" si="6"/>
        <v>391413.55495398055</v>
      </c>
      <c r="F39" s="3">
        <f t="shared" si="7"/>
        <v>1957066.7727512021</v>
      </c>
      <c r="G39" s="3">
        <f t="shared" si="8"/>
        <v>3914133.5455024042</v>
      </c>
    </row>
    <row r="40" spans="1:7" ht="17" thickBot="1" x14ac:dyDescent="0.25">
      <c r="A40" s="33">
        <v>10</v>
      </c>
      <c r="B40" s="17">
        <f>B39*($O$2+1)</f>
        <v>1953125</v>
      </c>
      <c r="C40" s="28">
        <f>B40*$O$2</f>
        <v>7812500</v>
      </c>
      <c r="D40" s="4">
        <f>SUM($C$31:C40)</f>
        <v>9765624</v>
      </c>
      <c r="E40" s="3">
        <f t="shared" si="6"/>
        <v>1955100.8078922229</v>
      </c>
      <c r="F40" s="3">
        <f t="shared" si="7"/>
        <v>9775503.0384495016</v>
      </c>
      <c r="G40" s="4">
        <f t="shared" si="8"/>
        <v>19551006.076899003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4</v>
      </c>
      <c r="D43" s="9">
        <f>SUM(C43:C43)</f>
        <v>4</v>
      </c>
      <c r="E43" s="26">
        <f t="shared" ref="E43:E52" si="9">B43/R7</f>
        <v>3.015088110329962</v>
      </c>
      <c r="F43" s="9">
        <f t="shared" ref="F43:F52" si="10">D43/R7</f>
        <v>12.060352441319848</v>
      </c>
      <c r="G43" s="2">
        <f>F43*2</f>
        <v>24.120704882639696</v>
      </c>
    </row>
    <row r="44" spans="1:7" x14ac:dyDescent="0.2">
      <c r="A44" s="19">
        <v>2</v>
      </c>
      <c r="B44" s="16">
        <f>B43*$O$2*2</f>
        <v>8</v>
      </c>
      <c r="C44" s="1">
        <f>B44*$O$2</f>
        <v>32</v>
      </c>
      <c r="D44" s="3">
        <f>SUM($C$43:C44)</f>
        <v>36</v>
      </c>
      <c r="E44" s="16">
        <f t="shared" si="9"/>
        <v>11.224104552767688</v>
      </c>
      <c r="F44" s="3">
        <f t="shared" si="10"/>
        <v>50.508470487454595</v>
      </c>
      <c r="G44" s="3">
        <f t="shared" ref="G44:G52" si="11">F44*2</f>
        <v>101.01694097490919</v>
      </c>
    </row>
    <row r="45" spans="1:7" x14ac:dyDescent="0.2">
      <c r="A45" s="19">
        <v>3</v>
      </c>
      <c r="B45" s="16">
        <f>B44*$O$2*2</f>
        <v>64</v>
      </c>
      <c r="C45" s="1">
        <f>B45*$O$2</f>
        <v>256</v>
      </c>
      <c r="D45" s="3">
        <f>SUM($C$43:C45)</f>
        <v>292</v>
      </c>
      <c r="E45" s="16">
        <f t="shared" si="9"/>
        <v>73.943212325066781</v>
      </c>
      <c r="F45" s="3">
        <f t="shared" si="10"/>
        <v>337.36590623311719</v>
      </c>
      <c r="G45" s="3">
        <f t="shared" si="11"/>
        <v>674.73181246623437</v>
      </c>
    </row>
    <row r="46" spans="1:7" x14ac:dyDescent="0.2">
      <c r="A46" s="19">
        <v>4</v>
      </c>
      <c r="B46" s="16">
        <f>B45*$O$2*2</f>
        <v>512</v>
      </c>
      <c r="C46" s="1">
        <f>B46*$O$2</f>
        <v>2048</v>
      </c>
      <c r="D46" s="3">
        <f>SUM($C$43:C46)</f>
        <v>2340</v>
      </c>
      <c r="E46" s="16">
        <f t="shared" si="9"/>
        <v>547.76062867895678</v>
      </c>
      <c r="F46" s="3">
        <f t="shared" si="10"/>
        <v>2503.4372482592948</v>
      </c>
      <c r="G46" s="3">
        <f t="shared" si="11"/>
        <v>5006.8744965185897</v>
      </c>
    </row>
    <row r="47" spans="1:7" x14ac:dyDescent="0.2">
      <c r="A47" s="19">
        <v>5</v>
      </c>
      <c r="B47" s="16">
        <f>B46*$O$2*2</f>
        <v>4096</v>
      </c>
      <c r="C47" s="1">
        <f>B47*$O$2</f>
        <v>16384</v>
      </c>
      <c r="D47" s="3">
        <f>SUM($C$43:C47)</f>
        <v>18724</v>
      </c>
      <c r="E47" s="16">
        <f t="shared" si="9"/>
        <v>4232.4416759244705</v>
      </c>
      <c r="F47" s="3">
        <f t="shared" si="10"/>
        <v>19347.714340822702</v>
      </c>
      <c r="G47" s="3">
        <f t="shared" si="11"/>
        <v>38695.428681645404</v>
      </c>
    </row>
    <row r="48" spans="1:7" x14ac:dyDescent="0.2">
      <c r="A48" s="19">
        <v>6</v>
      </c>
      <c r="B48" s="16">
        <f>B47*$O$2*2</f>
        <v>32768</v>
      </c>
      <c r="C48" s="1">
        <f>B48*$O$2</f>
        <v>131072</v>
      </c>
      <c r="D48" s="3">
        <f>SUM($C$43:C48)</f>
        <v>149796</v>
      </c>
      <c r="E48" s="16">
        <f t="shared" si="9"/>
        <v>33302.481279151529</v>
      </c>
      <c r="F48" s="3">
        <f t="shared" si="10"/>
        <v>152239.33366979318</v>
      </c>
      <c r="G48" s="3">
        <f t="shared" si="11"/>
        <v>304478.66733958636</v>
      </c>
    </row>
    <row r="49" spans="1:7" x14ac:dyDescent="0.2">
      <c r="A49" s="19">
        <v>7</v>
      </c>
      <c r="B49" s="16">
        <f>B48*$O$2*2</f>
        <v>262144</v>
      </c>
      <c r="C49" s="1">
        <f>B49*$O$2</f>
        <v>1048576</v>
      </c>
      <c r="D49" s="3">
        <f>SUM($C$43:C49)</f>
        <v>1198372</v>
      </c>
      <c r="E49" s="16">
        <f t="shared" si="9"/>
        <v>264264.05631474295</v>
      </c>
      <c r="F49" s="3">
        <f t="shared" si="10"/>
        <v>1208063.6813888974</v>
      </c>
      <c r="G49" s="3">
        <f t="shared" si="11"/>
        <v>2416127.3627777947</v>
      </c>
    </row>
    <row r="50" spans="1:7" x14ac:dyDescent="0.2">
      <c r="A50" s="19">
        <v>8</v>
      </c>
      <c r="B50" s="16">
        <f>B49*$O$2*2</f>
        <v>2097152</v>
      </c>
      <c r="C50" s="1">
        <f>B50*$O$2</f>
        <v>8388608</v>
      </c>
      <c r="D50" s="3">
        <f>SUM($C$43:C50)</f>
        <v>9586980</v>
      </c>
      <c r="E50" s="16">
        <f t="shared" si="9"/>
        <v>2105612.8375195013</v>
      </c>
      <c r="F50" s="3">
        <f t="shared" si="10"/>
        <v>9625658.1120694671</v>
      </c>
      <c r="G50" s="3">
        <f t="shared" si="11"/>
        <v>19251316.224138934</v>
      </c>
    </row>
    <row r="51" spans="1:7" x14ac:dyDescent="0.2">
      <c r="A51" s="19">
        <v>9</v>
      </c>
      <c r="B51" s="16">
        <f>B50*$O$2*2</f>
        <v>16777216</v>
      </c>
      <c r="C51" s="1">
        <f>B51*$O$2</f>
        <v>67108864</v>
      </c>
      <c r="D51" s="3">
        <f>SUM($C$43:C51)</f>
        <v>76695844</v>
      </c>
      <c r="E51" s="16">
        <f t="shared" si="9"/>
        <v>16811084.177384455</v>
      </c>
      <c r="F51" s="3">
        <f t="shared" si="10"/>
        <v>76850669.952603951</v>
      </c>
      <c r="G51" s="3">
        <f t="shared" si="11"/>
        <v>153701339.9052079</v>
      </c>
    </row>
    <row r="52" spans="1:7" ht="17" thickBot="1" x14ac:dyDescent="0.25">
      <c r="A52" s="33">
        <v>10</v>
      </c>
      <c r="B52" s="17">
        <f>B51*$O$2*2</f>
        <v>134217728</v>
      </c>
      <c r="C52" s="28">
        <f>B52*$O$2</f>
        <v>536870912</v>
      </c>
      <c r="D52" s="4">
        <f>SUM($C$43:C52)</f>
        <v>613566756</v>
      </c>
      <c r="E52" s="17">
        <f t="shared" si="9"/>
        <v>134353504.4844844</v>
      </c>
      <c r="F52" s="4">
        <f t="shared" si="10"/>
        <v>614187448.49992216</v>
      </c>
      <c r="G52" s="4">
        <f t="shared" si="11"/>
        <v>1228374896.9998443</v>
      </c>
    </row>
  </sheetData>
  <conditionalFormatting sqref="R7:R16">
    <cfRule type="cellIs" dxfId="335" priority="35" operator="lessThanOrEqual">
      <formula>0</formula>
    </cfRule>
    <cfRule type="cellIs" dxfId="334" priority="36" operator="greaterThan">
      <formula>0</formula>
    </cfRule>
  </conditionalFormatting>
  <conditionalFormatting sqref="F43:F52">
    <cfRule type="cellIs" dxfId="333" priority="31" stopIfTrue="1" operator="lessThan">
      <formula>0</formula>
    </cfRule>
    <cfRule type="cellIs" dxfId="332" priority="32" operator="equal">
      <formula>MIN($F$43:$F$52)</formula>
    </cfRule>
  </conditionalFormatting>
  <conditionalFormatting sqref="E43:E52">
    <cfRule type="cellIs" dxfId="331" priority="29" stopIfTrue="1" operator="lessThan">
      <formula>0</formula>
    </cfRule>
    <cfRule type="cellIs" dxfId="330" priority="30" operator="equal">
      <formula>MIN($E$43:$E$52)</formula>
    </cfRule>
  </conditionalFormatting>
  <conditionalFormatting sqref="F19:F28">
    <cfRule type="cellIs" dxfId="329" priority="21" stopIfTrue="1" operator="lessThan">
      <formula>0</formula>
    </cfRule>
    <cfRule type="cellIs" dxfId="328" priority="22" operator="equal">
      <formula>MIN($F$19:$F$28)</formula>
    </cfRule>
  </conditionalFormatting>
  <conditionalFormatting sqref="E19:E28">
    <cfRule type="cellIs" dxfId="327" priority="19" stopIfTrue="1" operator="lessThan">
      <formula>0</formula>
    </cfRule>
    <cfRule type="cellIs" dxfId="326" priority="20" operator="equal">
      <formula>MIN($E$19:$E$28)</formula>
    </cfRule>
  </conditionalFormatting>
  <conditionalFormatting sqref="F31:F40">
    <cfRule type="cellIs" dxfId="325" priority="15" stopIfTrue="1" operator="lessThan">
      <formula>0</formula>
    </cfRule>
    <cfRule type="cellIs" dxfId="324" priority="16" operator="equal">
      <formula>MIN($F$31:$F$40)</formula>
    </cfRule>
  </conditionalFormatting>
  <conditionalFormatting sqref="E31:E40">
    <cfRule type="cellIs" dxfId="323" priority="13" stopIfTrue="1" operator="lessThan">
      <formula>0</formula>
    </cfRule>
    <cfRule type="cellIs" dxfId="322" priority="14" operator="equal">
      <formula>MIN($E$31:$E$40)</formula>
    </cfRule>
  </conditionalFormatting>
  <conditionalFormatting sqref="G19:G28">
    <cfRule type="cellIs" dxfId="321" priority="11" stopIfTrue="1" operator="lessThanOrEqual">
      <formula>0</formula>
    </cfRule>
    <cfRule type="cellIs" dxfId="320" priority="12" operator="equal">
      <formula>MIN($G$19:$G$28)</formula>
    </cfRule>
  </conditionalFormatting>
  <conditionalFormatting sqref="G31:G40">
    <cfRule type="cellIs" dxfId="319" priority="9" stopIfTrue="1" operator="lessThanOrEqual">
      <formula>0</formula>
    </cfRule>
    <cfRule type="cellIs" dxfId="318" priority="10" operator="equal">
      <formula>MIN($G$19:$G$28)</formula>
    </cfRule>
  </conditionalFormatting>
  <conditionalFormatting sqref="G43:G52">
    <cfRule type="cellIs" dxfId="317" priority="7" stopIfTrue="1" operator="lessThanOrEqual">
      <formula>0</formula>
    </cfRule>
    <cfRule type="cellIs" dxfId="316" priority="8" operator="equal">
      <formula>MIN($G$19:$G$28)</formula>
    </cfRule>
  </conditionalFormatting>
  <conditionalFormatting sqref="S7:T16">
    <cfRule type="cellIs" dxfId="315" priority="3" operator="lessThanOrEqual">
      <formula>0</formula>
    </cfRule>
    <cfRule type="cellIs" dxfId="314" priority="4" operator="greaterThan">
      <formula>0</formula>
    </cfRule>
  </conditionalFormatting>
  <conditionalFormatting sqref="U7:U16">
    <cfRule type="cellIs" dxfId="313" priority="1" operator="lessThanOrEqual">
      <formula>0</formula>
    </cfRule>
    <cfRule type="cellIs" dxfId="31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1.0000000000000004</v>
      </c>
    </row>
    <row r="2" spans="1:23" x14ac:dyDescent="0.2">
      <c r="A2" t="s">
        <v>4</v>
      </c>
      <c r="B2" s="34" t="s">
        <v>12</v>
      </c>
      <c r="C2" s="40">
        <f>'P Analysis'!B28</f>
        <v>0.71339192082685765</v>
      </c>
      <c r="D2" s="34" t="s">
        <v>13</v>
      </c>
      <c r="E2" s="40">
        <f>'P Analysis'!I28</f>
        <v>0.2866080791731429</v>
      </c>
      <c r="F2" s="34" t="s">
        <v>17</v>
      </c>
      <c r="G2" s="40">
        <f>'P Analysis'!V28</f>
        <v>2.0000000000000009</v>
      </c>
      <c r="H2" t="s">
        <v>20</v>
      </c>
      <c r="I2" s="48">
        <f>'P Analysis'!W28</f>
        <v>-5</v>
      </c>
      <c r="J2" t="s">
        <v>6</v>
      </c>
      <c r="K2" s="48">
        <f>C2*G2-E2*I2</f>
        <v>2.8598242375194305</v>
      </c>
      <c r="L2" t="s">
        <v>5</v>
      </c>
      <c r="M2" s="48">
        <v>2</v>
      </c>
      <c r="N2" t="s">
        <v>47</v>
      </c>
      <c r="O2" s="48">
        <v>5</v>
      </c>
    </row>
    <row r="4" spans="1:23" x14ac:dyDescent="0.2">
      <c r="A4" t="s">
        <v>10</v>
      </c>
      <c r="B4">
        <f>$C$2</f>
        <v>0.71339192082685765</v>
      </c>
      <c r="C4" t="s">
        <v>11</v>
      </c>
      <c r="D4">
        <f>$E$2</f>
        <v>0.2866080791731429</v>
      </c>
      <c r="E4" t="s">
        <v>5</v>
      </c>
      <c r="F4">
        <f>$G$2</f>
        <v>2.0000000000000009</v>
      </c>
      <c r="G4" t="s">
        <v>72</v>
      </c>
      <c r="H4">
        <f>$I$2</f>
        <v>-5</v>
      </c>
      <c r="I4" t="s">
        <v>6</v>
      </c>
      <c r="J4">
        <f>$K$2</f>
        <v>2.8598242375194305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0.71339192082685765</v>
      </c>
      <c r="C7" s="18">
        <v>1</v>
      </c>
      <c r="D7" s="37">
        <f>C7*D4</f>
        <v>0.2866080791731429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1.0000000000000004</v>
      </c>
      <c r="R7" s="26">
        <f>B7-D7</f>
        <v>0.42678384165371475</v>
      </c>
      <c r="S7" s="26">
        <f>SUM(C7)*$B$4*$F$4</f>
        <v>1.426783841653716</v>
      </c>
      <c r="T7" s="9">
        <f>SUM(C7)*$D$4*$H$4</f>
        <v>-1.4330403958657145</v>
      </c>
      <c r="U7" s="91">
        <f>S7+T7</f>
        <v>-6.2565542119985551E-3</v>
      </c>
      <c r="V7" s="68">
        <f>(U7-W7*D7)/B7</f>
        <v>0.39298387993545347</v>
      </c>
      <c r="W7" s="18">
        <f>-COUNT(D7:M7)</f>
        <v>-1</v>
      </c>
    </row>
    <row r="8" spans="1:23" x14ac:dyDescent="0.2">
      <c r="A8" s="20">
        <v>2</v>
      </c>
      <c r="B8" s="19">
        <f>C8*B4</f>
        <v>0.89674360494610705</v>
      </c>
      <c r="C8" s="19">
        <f>1/(1-B4*D4)</f>
        <v>1.2570139621244034</v>
      </c>
      <c r="D8" s="32">
        <f>C8*D4</f>
        <v>0.36027035717829708</v>
      </c>
      <c r="E8" s="1">
        <f>D8*D4</f>
        <v>0.10325639505389385</v>
      </c>
      <c r="F8" s="1"/>
      <c r="G8" s="1"/>
      <c r="H8" s="1"/>
      <c r="I8" s="1"/>
      <c r="J8" s="1"/>
      <c r="K8" s="1"/>
      <c r="L8" s="1"/>
      <c r="M8" s="3"/>
      <c r="N8">
        <f>B8+E8</f>
        <v>1.0000000000000009</v>
      </c>
      <c r="R8" s="16">
        <f>B8-E8</f>
        <v>0.79348720989221322</v>
      </c>
      <c r="S8" s="16">
        <f>SUM(C8:D8)*$B$4*$F$4</f>
        <v>2.3075151341410218</v>
      </c>
      <c r="T8" s="3">
        <f>SUM(C8:D8)*$D$4*$H$4</f>
        <v>-2.3176337611609545</v>
      </c>
      <c r="U8" s="92">
        <f>S8+T8+U7</f>
        <v>-1.6375181231931268E-2</v>
      </c>
      <c r="V8" s="68">
        <f>(U8-W8*E8)/B8</f>
        <v>0.21203118464088005</v>
      </c>
      <c r="W8" s="19">
        <f>-COUNT(D8:M8)</f>
        <v>-2</v>
      </c>
    </row>
    <row r="9" spans="1:23" x14ac:dyDescent="0.2">
      <c r="A9" s="20">
        <v>3</v>
      </c>
      <c r="B9" s="19">
        <f>C9*B4</f>
        <v>0.96016867674477879</v>
      </c>
      <c r="C9" s="19">
        <f>1/(1-D4*B4/(1-D4*B4))</f>
        <v>1.3459203121222543</v>
      </c>
      <c r="D9" s="32">
        <f>C9*D4*C8</f>
        <v>0.4848951915818096</v>
      </c>
      <c r="E9" s="1">
        <f>D9*(D4)</f>
        <v>0.13897487945955558</v>
      </c>
      <c r="F9" s="1">
        <f>E9*D4</f>
        <v>3.9831323255222296E-2</v>
      </c>
      <c r="G9" s="1"/>
      <c r="H9" s="1"/>
      <c r="I9" s="1"/>
      <c r="J9" s="1"/>
      <c r="K9" s="1"/>
      <c r="L9" s="1"/>
      <c r="M9" s="3"/>
      <c r="N9">
        <f>B9+F9</f>
        <v>1.0000000000000011</v>
      </c>
      <c r="R9" s="16">
        <f>B9-F9</f>
        <v>0.92033735348955648</v>
      </c>
      <c r="S9" s="16">
        <f>SUM(C9:E9)*$B$4*$F$4</f>
        <v>2.8104650901427339</v>
      </c>
      <c r="T9" s="3">
        <f>SUM(C9:E9)*$D$4*$H$4</f>
        <v>-2.8227891904612705</v>
      </c>
      <c r="U9" s="92">
        <f t="shared" ref="U9:U15" si="0">S9+T9+U8</f>
        <v>-2.8699281550467859E-2</v>
      </c>
      <c r="V9" s="68">
        <f>(U9-W9*F9)/B9</f>
        <v>9.4561185356531949E-2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0.98424964869856335</v>
      </c>
      <c r="C10" s="19">
        <f>1/(1-D4*B4/(1-D4*B4/(1-D4*B4)))</f>
        <v>1.3796759116051773</v>
      </c>
      <c r="D10" s="32">
        <f>C10*D4*C9</f>
        <v>0.53221223919260752</v>
      </c>
      <c r="E10" s="1">
        <f>D10*D4*C8</f>
        <v>0.19174029350858199</v>
      </c>
      <c r="F10" s="1">
        <f>E10*D4</f>
        <v>5.4954317222589324E-2</v>
      </c>
      <c r="G10" s="1">
        <f>F10*D4</f>
        <v>1.5750351301437891E-2</v>
      </c>
      <c r="H10" s="1"/>
      <c r="I10" s="1"/>
      <c r="J10" s="1"/>
      <c r="K10" s="1"/>
      <c r="L10" s="1"/>
      <c r="M10" s="3"/>
      <c r="N10">
        <f>B10+G10</f>
        <v>1.0000000000000013</v>
      </c>
      <c r="R10" s="16">
        <f>B10-G10</f>
        <v>0.96849929739712548</v>
      </c>
      <c r="S10" s="16">
        <f>SUM(C10:F10)*$B$4*$F$4</f>
        <v>3.0798310050217714</v>
      </c>
      <c r="T10" s="3">
        <f>SUM(C10:F10)*$D$4*$H$4</f>
        <v>-3.0933362950903627</v>
      </c>
      <c r="U10" s="92">
        <f t="shared" si="0"/>
        <v>-4.2204571619059106E-2</v>
      </c>
      <c r="V10" s="68">
        <f>(U10-W10*G10)/B10</f>
        <v>2.1129632724981248E-2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0.99371202175241902</v>
      </c>
      <c r="C11" s="19">
        <f>1/(1-D4*B4/(1-D4*B4/(1-D4*B4/(1-D4*B4))))</f>
        <v>1.3929398311669356</v>
      </c>
      <c r="D11" s="32">
        <f>C11*D4*C10</f>
        <v>0.55080499189211229</v>
      </c>
      <c r="E11" s="1">
        <f>D11*D4*C9</f>
        <v>0.21247392639645987</v>
      </c>
      <c r="F11" s="1">
        <f>E11*D4*C8</f>
        <v>7.6548057353927806E-2</v>
      </c>
      <c r="G11" s="1">
        <f>F11*D4</f>
        <v>2.1939291682644826E-2</v>
      </c>
      <c r="H11" s="1">
        <f>G11*D4</f>
        <v>6.2879782475821436E-3</v>
      </c>
      <c r="I11" s="1"/>
      <c r="J11" s="1"/>
      <c r="K11" s="1"/>
      <c r="L11" s="1"/>
      <c r="M11" s="3"/>
      <c r="N11">
        <f>B11+H11</f>
        <v>1.0000000000000011</v>
      </c>
      <c r="R11" s="16">
        <f>B11-H11</f>
        <v>0.98742404350483692</v>
      </c>
      <c r="S11" s="16">
        <f>SUM(C11:G11)*$B$4*$F$4</f>
        <v>3.216978229006592</v>
      </c>
      <c r="T11" s="3">
        <f>SUM(C11:G11)*$D$4*$H$4</f>
        <v>-3.2310849199439318</v>
      </c>
      <c r="U11" s="92">
        <f t="shared" si="0"/>
        <v>-5.6311262556398844E-2</v>
      </c>
      <c r="V11" s="68">
        <f>(U11-W11*H11)/B11</f>
        <v>-2.502875156388595E-2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0.9974801451077232</v>
      </c>
      <c r="C12" s="19">
        <f>1/(1-D4*B4/(1-D4*B4/(1-D4*B4/(1-D4*B4/(1-D4*B4)))))</f>
        <v>1.3982218132658313</v>
      </c>
      <c r="D12" s="32">
        <f>C12*D4*C11</f>
        <v>0.55820903158571222</v>
      </c>
      <c r="E12" s="1">
        <f>D12*D4*C10</f>
        <v>0.22073051128065868</v>
      </c>
      <c r="F12" s="1">
        <f>E12*D4*C9</f>
        <v>8.5147155704220559E-2</v>
      </c>
      <c r="G12" s="1">
        <f>F12*D4*C8</f>
        <v>3.0675996198275615E-2</v>
      </c>
      <c r="H12" s="1">
        <f>G12*D4</f>
        <v>8.7919883471104087E-3</v>
      </c>
      <c r="I12" s="1">
        <f>H12*D4</f>
        <v>2.51985489227797E-3</v>
      </c>
      <c r="J12" s="1"/>
      <c r="K12" s="1"/>
      <c r="L12" s="1"/>
      <c r="M12" s="3"/>
      <c r="N12">
        <f>B12+I12</f>
        <v>1.0000000000000011</v>
      </c>
      <c r="R12" s="16">
        <f>B12-I12</f>
        <v>0.99496029021544519</v>
      </c>
      <c r="S12" s="16">
        <f>SUM(C12:H12)*$B$4*$F$4</f>
        <v>3.2841375121358678</v>
      </c>
      <c r="T12" s="3">
        <f>SUM(C12:H12)*$D$4*$H$4</f>
        <v>-3.2985387015693846</v>
      </c>
      <c r="U12" s="92">
        <f t="shared" si="0"/>
        <v>-7.0712451989915603E-2</v>
      </c>
      <c r="V12" s="68">
        <f>(U12-W12*I12)/B12</f>
        <v>-5.5733763633203912E-2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0.99898866198200764</v>
      </c>
      <c r="C13" s="19">
        <f>1/(1-D4*B4/(1-D4*B4/(1-D4*B4/(1-D4*B4/(1-D4*B4/(1-D4*B4))))))</f>
        <v>1.4003363828737068</v>
      </c>
      <c r="D13" s="32">
        <f>C13*D4*C12</f>
        <v>0.56117313805530133</v>
      </c>
      <c r="E13" s="1">
        <f>D13*D4*C11</f>
        <v>0.22403592260808849</v>
      </c>
      <c r="F13" s="1">
        <f>E13*D4*C10</f>
        <v>8.8589687633751996E-2</v>
      </c>
      <c r="G13" s="1">
        <f>F13*D4*C9</f>
        <v>3.4173616882299619E-2</v>
      </c>
      <c r="H13" s="1">
        <f>G13*D4*C8</f>
        <v>1.2311741160260367E-2</v>
      </c>
      <c r="I13" s="1">
        <f>H13*D4</f>
        <v>3.5286444852191453E-3</v>
      </c>
      <c r="J13" s="1">
        <f>I13*D4</f>
        <v>1.0113380179935629E-3</v>
      </c>
      <c r="K13" s="1"/>
      <c r="L13" s="1"/>
      <c r="M13" s="3"/>
      <c r="N13">
        <f>B13+J13</f>
        <v>1.0000000000000011</v>
      </c>
      <c r="R13" s="16">
        <f>B13-J13</f>
        <v>0.99797732396401406</v>
      </c>
      <c r="S13" s="16">
        <f>SUM(C13:I13)*$B$4*$F$4</f>
        <v>3.3160584295546833</v>
      </c>
      <c r="T13" s="3">
        <f>SUM(C13:I13)*$D$4*$H$4</f>
        <v>-3.3305995946064386</v>
      </c>
      <c r="U13" s="92">
        <f t="shared" si="0"/>
        <v>-8.5253617041670893E-2</v>
      </c>
      <c r="V13" s="68">
        <f>(U13-W13*J13)/B13</f>
        <v>-7.8253391545622872E-2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0.99959385589561922</v>
      </c>
      <c r="C14" s="19">
        <f>1/(1-D4*B4/(1-D4*B4/(1-D4*B4/(1-D4*B4/(1-D4*B4/(1-D4*B4/(1-D4*B4)))))))</f>
        <v>1.4011847158810531</v>
      </c>
      <c r="D14" s="32">
        <f>C14*D4*C13</f>
        <v>0.56236229226714474</v>
      </c>
      <c r="E14" s="1">
        <f>D14*D4*C12</f>
        <v>0.22536200311235352</v>
      </c>
      <c r="F14" s="1">
        <f>E14*D4*C11</f>
        <v>8.9970778827812556E-2</v>
      </c>
      <c r="G14" s="1">
        <f>F14*D4*C10</f>
        <v>3.5576808842679497E-2</v>
      </c>
      <c r="H14" s="1">
        <f>G14*D4*C9</f>
        <v>1.3723812192575473E-2</v>
      </c>
      <c r="I14" s="1">
        <f>H14*D4*C8</f>
        <v>4.9442827204670336E-3</v>
      </c>
      <c r="J14" s="1">
        <f>I14*D4</f>
        <v>1.4170713734020179E-3</v>
      </c>
      <c r="K14" s="1">
        <f>J14*D4</f>
        <v>4.0614410438199989E-4</v>
      </c>
      <c r="L14" s="1"/>
      <c r="M14" s="3"/>
      <c r="N14">
        <f>B14+K14</f>
        <v>1.0000000000000011</v>
      </c>
      <c r="R14" s="16">
        <f>B14-K14</f>
        <v>0.99918771179123722</v>
      </c>
      <c r="S14" s="16">
        <f>SUM(C14:J14)*$B$4*$F$4</f>
        <v>3.3308864682780546</v>
      </c>
      <c r="T14" s="3">
        <f>SUM(C14:J14)*$D$4*$H$4</f>
        <v>-3.3454926553923126</v>
      </c>
      <c r="U14" s="92">
        <f t="shared" si="0"/>
        <v>-9.9859804155928877E-2</v>
      </c>
      <c r="V14" s="68">
        <f>(U14-W14*K14)/B14</f>
        <v>-9.6649905110022277E-2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0.99983685658941379</v>
      </c>
      <c r="C15" s="19">
        <f>1/(1-D4*B4/(1-D4*B4/(1-D4*B4/(1-D4*B4/(1-D4*B4/(1-D4*B4/(1-D4*B4/(1-D4*B4))))))))</f>
        <v>1.4015253430828762</v>
      </c>
      <c r="D15" s="32">
        <f>C15*D4*C14</f>
        <v>0.56283976782003353</v>
      </c>
      <c r="E15" s="1">
        <f>D15*D4*C13</f>
        <v>0.22589445804178399</v>
      </c>
      <c r="F15" s="1">
        <f>E15*D4*C12</f>
        <v>9.0525321943336429E-2</v>
      </c>
      <c r="G15" s="1">
        <f>F15*D4*C11</f>
        <v>3.6140225975982147E-2</v>
      </c>
      <c r="H15" s="1">
        <f>G15*D4*C10</f>
        <v>1.4290794498283185E-2</v>
      </c>
      <c r="I15" s="1">
        <f>H15*D4*C9</f>
        <v>5.5126973485561783E-3</v>
      </c>
      <c r="J15" s="1">
        <f>I15*D4*C8</f>
        <v>1.9860614427801857E-3</v>
      </c>
      <c r="K15" s="1">
        <f>J15*D4</f>
        <v>5.6922125523506991E-4</v>
      </c>
      <c r="L15" s="1">
        <f>K15*D4</f>
        <v>1.631434105874487E-4</v>
      </c>
      <c r="M15" s="3"/>
      <c r="N15">
        <f>B15+L15</f>
        <v>1.0000000000000013</v>
      </c>
      <c r="R15" s="16">
        <f>B15-L15</f>
        <v>0.99967371317882636</v>
      </c>
      <c r="S15" s="16">
        <f>SUM(C15:K15)*$B$4*$F$4</f>
        <v>3.3376524573029966</v>
      </c>
      <c r="T15" s="3">
        <f>SUM(C15:K15)*$D$4*$H$4</f>
        <v>-3.3522883137868513</v>
      </c>
      <c r="U15" s="92">
        <f t="shared" si="0"/>
        <v>-0.11449566063978356</v>
      </c>
      <c r="V15" s="68">
        <f>(U15-W15*L15)/B15</f>
        <v>-0.11304581262392048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0.99993446077299897</v>
      </c>
      <c r="C16" s="33">
        <f>1/(1-D4*B4/(1-D4*B4/(1-D4*B4/(1-D4*B4/(1-D4*B4/(1-D4*B4/(1-D4*B4/(1-D4*B4/(1-D4*B4)))))))))</f>
        <v>1.4016621601405632</v>
      </c>
      <c r="D16" s="38">
        <f>C16*D4*C15</f>
        <v>0.56303155168202113</v>
      </c>
      <c r="E16" s="28">
        <f>D16*D4*C14</f>
        <v>0.22610832503891654</v>
      </c>
      <c r="F16" s="28">
        <f>E16*D4*C13</f>
        <v>9.0748060929008834E-2</v>
      </c>
      <c r="G16" s="28">
        <f>F16*D4*C12</f>
        <v>3.6366529318804693E-2</v>
      </c>
      <c r="H16" s="28">
        <f>G16*D4*C11</f>
        <v>1.4518529835955219E-2</v>
      </c>
      <c r="I16" s="28">
        <f>H16*D4*C10</f>
        <v>5.7410079959299585E-3</v>
      </c>
      <c r="J16" s="28">
        <f>I16*D4*C9</f>
        <v>2.2146032231451489E-3</v>
      </c>
      <c r="K16" s="28">
        <f>J16*D4*C8</f>
        <v>7.9785589421071078E-4</v>
      </c>
      <c r="L16" s="28">
        <f>K16*D4</f>
        <v>2.2867194529670211E-4</v>
      </c>
      <c r="M16" s="4">
        <f>L16*D4</f>
        <v>6.55392270022738E-5</v>
      </c>
      <c r="N16">
        <f>B16+M16</f>
        <v>1.0000000000000013</v>
      </c>
      <c r="R16" s="17">
        <f>B16-M16</f>
        <v>0.99986892154599671</v>
      </c>
      <c r="S16" s="17">
        <f>SUM(C16:L16)*$B$4*$F$4</f>
        <v>3.3406963645068326</v>
      </c>
      <c r="T16" s="4">
        <f>SUM(C16:L16)*$D$4*$H$4</f>
        <v>-3.3553455687521923</v>
      </c>
      <c r="U16" s="93">
        <f>S16+T16+U15</f>
        <v>-0.12914486488514321</v>
      </c>
      <c r="V16" s="69">
        <f>(U16-W16*M16)/B16</f>
        <v>-0.12849789426778205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5</v>
      </c>
      <c r="D19" s="9">
        <f>SUM($C$19:C19)</f>
        <v>5</v>
      </c>
      <c r="E19" s="26">
        <f t="shared" ref="E19:E28" si="2">B19/R7</f>
        <v>2.3431065152916055</v>
      </c>
      <c r="F19" s="9">
        <f t="shared" ref="F19:F28" si="3">D19/R7</f>
        <v>11.715532576458029</v>
      </c>
      <c r="G19" s="2">
        <f>F19*2</f>
        <v>23.431065152916059</v>
      </c>
    </row>
    <row r="20" spans="1:7" x14ac:dyDescent="0.2">
      <c r="A20" s="19">
        <v>2</v>
      </c>
      <c r="B20" s="16">
        <f>C19</f>
        <v>5</v>
      </c>
      <c r="C20" s="1">
        <f>B20*$O$2</f>
        <v>25</v>
      </c>
      <c r="D20" s="3">
        <f>SUM($C$19:C20)</f>
        <v>30</v>
      </c>
      <c r="E20" s="16">
        <f t="shared" si="2"/>
        <v>6.3012987955775577</v>
      </c>
      <c r="F20" s="3">
        <f t="shared" si="3"/>
        <v>37.807792773465344</v>
      </c>
      <c r="G20" s="3">
        <f t="shared" ref="G20:G28" si="4">F20*2</f>
        <v>75.615585546930689</v>
      </c>
    </row>
    <row r="21" spans="1:7" x14ac:dyDescent="0.2">
      <c r="A21" s="19">
        <v>3</v>
      </c>
      <c r="B21" s="16">
        <f t="shared" ref="B21:B28" si="5">C20</f>
        <v>25</v>
      </c>
      <c r="C21" s="1">
        <f>B21*$O$2</f>
        <v>125</v>
      </c>
      <c r="D21" s="3">
        <f>SUM($C$19:C21)</f>
        <v>155</v>
      </c>
      <c r="E21" s="16">
        <f t="shared" si="2"/>
        <v>27.163952332489661</v>
      </c>
      <c r="F21" s="3">
        <f t="shared" si="3"/>
        <v>168.41650446143589</v>
      </c>
      <c r="G21" s="3">
        <f t="shared" si="4"/>
        <v>336.83300892287178</v>
      </c>
    </row>
    <row r="22" spans="1:7" x14ac:dyDescent="0.2">
      <c r="A22" s="19">
        <v>4</v>
      </c>
      <c r="B22" s="16">
        <f t="shared" si="5"/>
        <v>125</v>
      </c>
      <c r="C22" s="1">
        <f>B22*$O$2</f>
        <v>625</v>
      </c>
      <c r="D22" s="3">
        <f>SUM($C$19:C22)</f>
        <v>780</v>
      </c>
      <c r="E22" s="16">
        <f t="shared" si="2"/>
        <v>129.06565893846459</v>
      </c>
      <c r="F22" s="3">
        <f t="shared" si="3"/>
        <v>805.36971177601913</v>
      </c>
      <c r="G22" s="3">
        <f t="shared" si="4"/>
        <v>1610.7394235520383</v>
      </c>
    </row>
    <row r="23" spans="1:7" x14ac:dyDescent="0.2">
      <c r="A23" s="19">
        <v>5</v>
      </c>
      <c r="B23" s="16">
        <f t="shared" si="5"/>
        <v>625</v>
      </c>
      <c r="C23" s="1">
        <f>B23*$O$2</f>
        <v>3125</v>
      </c>
      <c r="D23" s="3">
        <f>SUM($C$19:C23)</f>
        <v>3905</v>
      </c>
      <c r="E23" s="16">
        <f t="shared" si="2"/>
        <v>632.96007840924972</v>
      </c>
      <c r="F23" s="3">
        <f t="shared" si="3"/>
        <v>3954.7345699009925</v>
      </c>
      <c r="G23" s="3">
        <f t="shared" si="4"/>
        <v>7909.469139801985</v>
      </c>
    </row>
    <row r="24" spans="1:7" x14ac:dyDescent="0.2">
      <c r="A24" s="19">
        <v>6</v>
      </c>
      <c r="B24" s="16">
        <f t="shared" si="5"/>
        <v>3125</v>
      </c>
      <c r="C24" s="1">
        <f>B24*$O$2</f>
        <v>15625</v>
      </c>
      <c r="D24" s="3">
        <f>SUM($C$19:C24)</f>
        <v>19530</v>
      </c>
      <c r="E24" s="16">
        <f t="shared" si="2"/>
        <v>3140.8288659674281</v>
      </c>
      <c r="F24" s="3">
        <f t="shared" si="3"/>
        <v>19628.924080750039</v>
      </c>
      <c r="G24" s="3">
        <f t="shared" si="4"/>
        <v>39257.848161500078</v>
      </c>
    </row>
    <row r="25" spans="1:7" x14ac:dyDescent="0.2">
      <c r="A25" s="19">
        <v>7</v>
      </c>
      <c r="B25" s="16">
        <f t="shared" si="5"/>
        <v>15625</v>
      </c>
      <c r="C25" s="1">
        <f>B25*$O$2</f>
        <v>78125</v>
      </c>
      <c r="D25" s="3">
        <f>SUM($C$19:C25)</f>
        <v>97655</v>
      </c>
      <c r="E25" s="16">
        <f t="shared" si="2"/>
        <v>15656.668367911154</v>
      </c>
      <c r="F25" s="3">
        <f t="shared" si="3"/>
        <v>97852.924765975273</v>
      </c>
      <c r="G25" s="3">
        <f t="shared" si="4"/>
        <v>195705.84953195055</v>
      </c>
    </row>
    <row r="26" spans="1:7" x14ac:dyDescent="0.2">
      <c r="A26" s="19">
        <v>8</v>
      </c>
      <c r="B26" s="16">
        <f t="shared" si="5"/>
        <v>78125</v>
      </c>
      <c r="C26" s="1">
        <f>B26*$O$2</f>
        <v>390625</v>
      </c>
      <c r="D26" s="3">
        <f>SUM($C$19:C26)</f>
        <v>488280</v>
      </c>
      <c r="E26" s="16">
        <f t="shared" si="2"/>
        <v>78188.511606038301</v>
      </c>
      <c r="F26" s="3">
        <f t="shared" si="3"/>
        <v>488676.94652155368</v>
      </c>
      <c r="G26" s="3">
        <f t="shared" si="4"/>
        <v>977353.89304310735</v>
      </c>
    </row>
    <row r="27" spans="1:7" x14ac:dyDescent="0.2">
      <c r="A27" s="19">
        <v>9</v>
      </c>
      <c r="B27" s="16">
        <f t="shared" si="5"/>
        <v>390625</v>
      </c>
      <c r="C27" s="1">
        <f>B27*$O$2</f>
        <v>1953125</v>
      </c>
      <c r="D27" s="3">
        <f>SUM($C$19:C27)</f>
        <v>2441405</v>
      </c>
      <c r="E27" s="16">
        <f t="shared" si="2"/>
        <v>390752.49739023915</v>
      </c>
      <c r="F27" s="3">
        <f t="shared" si="3"/>
        <v>2442201.8582810028</v>
      </c>
      <c r="G27" s="3">
        <f t="shared" si="4"/>
        <v>4884403.7165620057</v>
      </c>
    </row>
    <row r="28" spans="1:7" ht="17" thickBot="1" x14ac:dyDescent="0.25">
      <c r="A28" s="33">
        <v>10</v>
      </c>
      <c r="B28" s="17">
        <f t="shared" si="5"/>
        <v>1953125</v>
      </c>
      <c r="C28" s="28">
        <f>B28*$O$2</f>
        <v>9765625</v>
      </c>
      <c r="D28" s="4">
        <f>SUM($C$19:C28)</f>
        <v>12207030</v>
      </c>
      <c r="E28" s="17">
        <f t="shared" si="2"/>
        <v>1953381.0461676109</v>
      </c>
      <c r="F28" s="4">
        <f t="shared" si="3"/>
        <v>12208630.2883837</v>
      </c>
      <c r="G28" s="4">
        <f t="shared" si="4"/>
        <v>24417260.5767674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5</v>
      </c>
      <c r="D31" s="9">
        <f>SUM($C$31:C31)</f>
        <v>5</v>
      </c>
      <c r="E31" s="3">
        <f t="shared" ref="E31:E40" si="6">B31/R7</f>
        <v>2.3431065152916055</v>
      </c>
      <c r="F31" s="3">
        <f t="shared" ref="F31:F40" si="7">D31/R7</f>
        <v>11.715532576458029</v>
      </c>
      <c r="G31" s="2">
        <f>F31*2</f>
        <v>23.431065152916059</v>
      </c>
    </row>
    <row r="32" spans="1:7" x14ac:dyDescent="0.2">
      <c r="A32" s="19">
        <v>2</v>
      </c>
      <c r="B32" s="16">
        <f>B31*($O$2+1)</f>
        <v>6</v>
      </c>
      <c r="C32" s="1">
        <f>B32*$O$2</f>
        <v>30</v>
      </c>
      <c r="D32" s="3">
        <f>SUM($C$31:C32)</f>
        <v>35</v>
      </c>
      <c r="E32" s="3">
        <f t="shared" si="6"/>
        <v>7.561558554693069</v>
      </c>
      <c r="F32" s="3">
        <f t="shared" si="7"/>
        <v>44.109091569042903</v>
      </c>
      <c r="G32" s="3">
        <f t="shared" ref="G32:G40" si="8">F32*2</f>
        <v>88.218183138085806</v>
      </c>
    </row>
    <row r="33" spans="1:7" x14ac:dyDescent="0.2">
      <c r="A33" s="19">
        <v>3</v>
      </c>
      <c r="B33" s="16">
        <f>B32*($O$2+1)</f>
        <v>36</v>
      </c>
      <c r="C33" s="1">
        <f>B33*$O$2</f>
        <v>180</v>
      </c>
      <c r="D33" s="3">
        <f>SUM($C$31:C33)</f>
        <v>215</v>
      </c>
      <c r="E33" s="3">
        <f t="shared" si="6"/>
        <v>39.116091358785113</v>
      </c>
      <c r="F33" s="3">
        <f t="shared" si="7"/>
        <v>233.6099900594111</v>
      </c>
      <c r="G33" s="3">
        <f t="shared" si="8"/>
        <v>467.21998011882221</v>
      </c>
    </row>
    <row r="34" spans="1:7" x14ac:dyDescent="0.2">
      <c r="A34" s="19">
        <v>4</v>
      </c>
      <c r="B34" s="16">
        <f>B33*($O$2+1)</f>
        <v>216</v>
      </c>
      <c r="C34" s="1">
        <f>B34*$O$2</f>
        <v>1080</v>
      </c>
      <c r="D34" s="3">
        <f>SUM($C$31:C34)</f>
        <v>1295</v>
      </c>
      <c r="E34" s="3">
        <f t="shared" si="6"/>
        <v>223.02545864566684</v>
      </c>
      <c r="F34" s="3">
        <f t="shared" si="7"/>
        <v>1337.1202266024934</v>
      </c>
      <c r="G34" s="3">
        <f t="shared" si="8"/>
        <v>2674.2404532049868</v>
      </c>
    </row>
    <row r="35" spans="1:7" x14ac:dyDescent="0.2">
      <c r="A35" s="19">
        <v>5</v>
      </c>
      <c r="B35" s="16">
        <f>B34*($O$2+1)</f>
        <v>1296</v>
      </c>
      <c r="C35" s="1">
        <f>B35*$O$2</f>
        <v>6480</v>
      </c>
      <c r="D35" s="3">
        <f>SUM($C$31:C35)</f>
        <v>7775</v>
      </c>
      <c r="E35" s="3">
        <f t="shared" si="6"/>
        <v>1312.5060185894201</v>
      </c>
      <c r="F35" s="3">
        <f t="shared" si="7"/>
        <v>7874.0233754110668</v>
      </c>
      <c r="G35" s="3">
        <f t="shared" si="8"/>
        <v>15748.046750822134</v>
      </c>
    </row>
    <row r="36" spans="1:7" x14ac:dyDescent="0.2">
      <c r="A36" s="19">
        <v>6</v>
      </c>
      <c r="B36" s="16">
        <f>B35*($O$2+1)</f>
        <v>7776</v>
      </c>
      <c r="C36" s="1">
        <f>B36*$O$2</f>
        <v>38880</v>
      </c>
      <c r="D36" s="3">
        <f>SUM($C$31:C36)</f>
        <v>46655</v>
      </c>
      <c r="E36" s="3">
        <f t="shared" si="6"/>
        <v>7815.3872837640711</v>
      </c>
      <c r="F36" s="3">
        <f t="shared" si="7"/>
        <v>46891.318637347315</v>
      </c>
      <c r="G36" s="3">
        <f t="shared" si="8"/>
        <v>93782.637274694629</v>
      </c>
    </row>
    <row r="37" spans="1:7" x14ac:dyDescent="0.2">
      <c r="A37" s="19">
        <v>7</v>
      </c>
      <c r="B37" s="16">
        <f>B36*($O$2+1)</f>
        <v>46656</v>
      </c>
      <c r="C37" s="1">
        <f>B37*$O$2</f>
        <v>233280</v>
      </c>
      <c r="D37" s="3">
        <f>SUM($C$31:C37)</f>
        <v>279935</v>
      </c>
      <c r="E37" s="3">
        <f t="shared" si="6"/>
        <v>46750.561239888819</v>
      </c>
      <c r="F37" s="3">
        <f t="shared" si="7"/>
        <v>280502.36541255732</v>
      </c>
      <c r="G37" s="3">
        <f t="shared" si="8"/>
        <v>561004.73082511465</v>
      </c>
    </row>
    <row r="38" spans="1:7" x14ac:dyDescent="0.2">
      <c r="A38" s="19">
        <v>8</v>
      </c>
      <c r="B38" s="16">
        <f>B37*($O$2+1)</f>
        <v>279936</v>
      </c>
      <c r="C38" s="1">
        <f>B38*$O$2</f>
        <v>1399680</v>
      </c>
      <c r="D38" s="3">
        <f>SUM($C$31:C38)</f>
        <v>1679615</v>
      </c>
      <c r="E38" s="3">
        <f t="shared" si="6"/>
        <v>280163.57356733357</v>
      </c>
      <c r="F38" s="3">
        <f t="shared" si="7"/>
        <v>1680980.4405910529</v>
      </c>
      <c r="G38" s="3">
        <f t="shared" si="8"/>
        <v>3361960.8811821057</v>
      </c>
    </row>
    <row r="39" spans="1:7" x14ac:dyDescent="0.2">
      <c r="A39" s="19">
        <v>9</v>
      </c>
      <c r="B39" s="16">
        <f>B38*($O$2+1)</f>
        <v>1679616</v>
      </c>
      <c r="C39" s="1">
        <f>B39*$O$2</f>
        <v>8398080</v>
      </c>
      <c r="D39" s="3">
        <f>SUM($C$31:C39)</f>
        <v>10077695</v>
      </c>
      <c r="E39" s="3">
        <f t="shared" si="6"/>
        <v>1680164.2154409059</v>
      </c>
      <c r="F39" s="3">
        <f t="shared" si="7"/>
        <v>10080984.292319043</v>
      </c>
      <c r="G39" s="3">
        <f t="shared" si="8"/>
        <v>20161968.584638085</v>
      </c>
    </row>
    <row r="40" spans="1:7" ht="17" thickBot="1" x14ac:dyDescent="0.25">
      <c r="A40" s="33">
        <v>10</v>
      </c>
      <c r="B40" s="17">
        <f>B39*($O$2+1)</f>
        <v>10077696</v>
      </c>
      <c r="C40" s="28">
        <f>B40*$O$2</f>
        <v>50388480</v>
      </c>
      <c r="D40" s="4">
        <f>SUM($C$31:C40)</f>
        <v>60466175</v>
      </c>
      <c r="E40" s="3">
        <f t="shared" si="6"/>
        <v>10079017.141984845</v>
      </c>
      <c r="F40" s="3">
        <f t="shared" si="7"/>
        <v>60474101.851777971</v>
      </c>
      <c r="G40" s="4">
        <f t="shared" si="8"/>
        <v>120948203.70355594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5</v>
      </c>
      <c r="D43" s="9">
        <f>SUM(C43:C43)</f>
        <v>5</v>
      </c>
      <c r="E43" s="26">
        <f t="shared" ref="E43:E52" si="9">B43/R7</f>
        <v>2.3431065152916055</v>
      </c>
      <c r="F43" s="9">
        <f t="shared" ref="F43:F52" si="10">D43/R7</f>
        <v>11.715532576458029</v>
      </c>
      <c r="G43" s="2">
        <f>F43*2</f>
        <v>23.431065152916059</v>
      </c>
    </row>
    <row r="44" spans="1:7" x14ac:dyDescent="0.2">
      <c r="A44" s="19">
        <v>2</v>
      </c>
      <c r="B44" s="16">
        <f>B43*$O$2*2</f>
        <v>10</v>
      </c>
      <c r="C44" s="1">
        <f>B44*$O$2</f>
        <v>50</v>
      </c>
      <c r="D44" s="3">
        <f>SUM($C$43:C44)</f>
        <v>55</v>
      </c>
      <c r="E44" s="16">
        <f t="shared" si="9"/>
        <v>12.602597591155115</v>
      </c>
      <c r="F44" s="3">
        <f t="shared" si="10"/>
        <v>69.314286751353137</v>
      </c>
      <c r="G44" s="3">
        <f t="shared" ref="G44:G52" si="11">F44*2</f>
        <v>138.62857350270627</v>
      </c>
    </row>
    <row r="45" spans="1:7" x14ac:dyDescent="0.2">
      <c r="A45" s="19">
        <v>3</v>
      </c>
      <c r="B45" s="16">
        <f>B44*$O$2*2</f>
        <v>100</v>
      </c>
      <c r="C45" s="1">
        <f>B45*$O$2</f>
        <v>500</v>
      </c>
      <c r="D45" s="3">
        <f>SUM($C$43:C45)</f>
        <v>555</v>
      </c>
      <c r="E45" s="16">
        <f t="shared" si="9"/>
        <v>108.65580932995864</v>
      </c>
      <c r="F45" s="3">
        <f t="shared" si="10"/>
        <v>603.03974178127044</v>
      </c>
      <c r="G45" s="3">
        <f t="shared" si="11"/>
        <v>1206.0794835625409</v>
      </c>
    </row>
    <row r="46" spans="1:7" x14ac:dyDescent="0.2">
      <c r="A46" s="19">
        <v>4</v>
      </c>
      <c r="B46" s="16">
        <f>B45*$O$2*2</f>
        <v>1000</v>
      </c>
      <c r="C46" s="1">
        <f>B46*$O$2</f>
        <v>5000</v>
      </c>
      <c r="D46" s="3">
        <f>SUM($C$43:C46)</f>
        <v>5555</v>
      </c>
      <c r="E46" s="16">
        <f t="shared" si="9"/>
        <v>1032.5252715077168</v>
      </c>
      <c r="F46" s="3">
        <f t="shared" si="10"/>
        <v>5735.6778832253667</v>
      </c>
      <c r="G46" s="3">
        <f t="shared" si="11"/>
        <v>11471.355766450733</v>
      </c>
    </row>
    <row r="47" spans="1:7" x14ac:dyDescent="0.2">
      <c r="A47" s="19">
        <v>5</v>
      </c>
      <c r="B47" s="16">
        <f>B46*$O$2*2</f>
        <v>10000</v>
      </c>
      <c r="C47" s="1">
        <f>B47*$O$2</f>
        <v>50000</v>
      </c>
      <c r="D47" s="3">
        <f>SUM($C$43:C47)</f>
        <v>55555</v>
      </c>
      <c r="E47" s="16">
        <f t="shared" si="9"/>
        <v>10127.361254547995</v>
      </c>
      <c r="F47" s="3">
        <f t="shared" si="10"/>
        <v>56262.55544964139</v>
      </c>
      <c r="G47" s="3">
        <f t="shared" si="11"/>
        <v>112525.11089928278</v>
      </c>
    </row>
    <row r="48" spans="1:7" x14ac:dyDescent="0.2">
      <c r="A48" s="19">
        <v>6</v>
      </c>
      <c r="B48" s="16">
        <f>B47*$O$2*2</f>
        <v>100000</v>
      </c>
      <c r="C48" s="1">
        <f>B48*$O$2</f>
        <v>500000</v>
      </c>
      <c r="D48" s="3">
        <f>SUM($C$43:C48)</f>
        <v>555555</v>
      </c>
      <c r="E48" s="16">
        <f t="shared" si="9"/>
        <v>100506.5237109577</v>
      </c>
      <c r="F48" s="3">
        <f t="shared" si="10"/>
        <v>558369.01780241111</v>
      </c>
      <c r="G48" s="3">
        <f t="shared" si="11"/>
        <v>1116738.0356048222</v>
      </c>
    </row>
    <row r="49" spans="1:7" x14ac:dyDescent="0.2">
      <c r="A49" s="19">
        <v>7</v>
      </c>
      <c r="B49" s="16">
        <f>B48*$O$2*2</f>
        <v>1000000</v>
      </c>
      <c r="C49" s="1">
        <f>B49*$O$2</f>
        <v>5000000</v>
      </c>
      <c r="D49" s="3">
        <f>SUM($C$43:C49)</f>
        <v>5555555</v>
      </c>
      <c r="E49" s="16">
        <f t="shared" si="9"/>
        <v>1002026.7755463138</v>
      </c>
      <c r="F49" s="3">
        <f t="shared" si="10"/>
        <v>5566814.8630202012</v>
      </c>
      <c r="G49" s="3">
        <f t="shared" si="11"/>
        <v>11133629.726040402</v>
      </c>
    </row>
    <row r="50" spans="1:7" x14ac:dyDescent="0.2">
      <c r="A50" s="19">
        <v>8</v>
      </c>
      <c r="B50" s="16">
        <f>B49*$O$2*2</f>
        <v>10000000</v>
      </c>
      <c r="C50" s="1">
        <f>B50*$O$2</f>
        <v>50000000</v>
      </c>
      <c r="D50" s="3">
        <f>SUM($C$43:C50)</f>
        <v>55555555</v>
      </c>
      <c r="E50" s="16">
        <f t="shared" si="9"/>
        <v>10008129.485572902</v>
      </c>
      <c r="F50" s="3">
        <f t="shared" si="10"/>
        <v>55600718.808286704</v>
      </c>
      <c r="G50" s="3">
        <f t="shared" si="11"/>
        <v>111201437.61657341</v>
      </c>
    </row>
    <row r="51" spans="1:7" x14ac:dyDescent="0.2">
      <c r="A51" s="19">
        <v>9</v>
      </c>
      <c r="B51" s="16">
        <f>B50*$O$2*2</f>
        <v>100000000</v>
      </c>
      <c r="C51" s="1">
        <f>B51*$O$2</f>
        <v>500000000</v>
      </c>
      <c r="D51" s="3">
        <f>SUM($C$43:C51)</f>
        <v>555555555</v>
      </c>
      <c r="E51" s="16">
        <f t="shared" si="9"/>
        <v>100032639.33190122</v>
      </c>
      <c r="F51" s="3">
        <f t="shared" si="10"/>
        <v>555736884.62149203</v>
      </c>
      <c r="G51" s="3">
        <f t="shared" si="11"/>
        <v>1111473769.2429841</v>
      </c>
    </row>
    <row r="52" spans="1:7" ht="17" thickBot="1" x14ac:dyDescent="0.25">
      <c r="A52" s="33">
        <v>10</v>
      </c>
      <c r="B52" s="17">
        <f>B51*$O$2*2</f>
        <v>1000000000</v>
      </c>
      <c r="C52" s="28">
        <f>B52*$O$2</f>
        <v>5000000000</v>
      </c>
      <c r="D52" s="4">
        <f>SUM($C$43:C52)</f>
        <v>5555555555</v>
      </c>
      <c r="E52" s="17">
        <f t="shared" si="9"/>
        <v>1000131095.6378168</v>
      </c>
      <c r="F52" s="4">
        <f t="shared" si="10"/>
        <v>5556283864.0989094</v>
      </c>
      <c r="G52" s="4">
        <f t="shared" si="11"/>
        <v>11112567728.197819</v>
      </c>
    </row>
  </sheetData>
  <conditionalFormatting sqref="R7:R16">
    <cfRule type="cellIs" dxfId="311" priority="35" operator="lessThanOrEqual">
      <formula>0</formula>
    </cfRule>
    <cfRule type="cellIs" dxfId="310" priority="36" operator="greaterThan">
      <formula>0</formula>
    </cfRule>
  </conditionalFormatting>
  <conditionalFormatting sqref="F43:F52">
    <cfRule type="cellIs" dxfId="309" priority="31" stopIfTrue="1" operator="lessThan">
      <formula>0</formula>
    </cfRule>
    <cfRule type="cellIs" dxfId="308" priority="32" operator="equal">
      <formula>MIN($F$43:$F$52)</formula>
    </cfRule>
  </conditionalFormatting>
  <conditionalFormatting sqref="E43:E52">
    <cfRule type="cellIs" dxfId="307" priority="29" stopIfTrue="1" operator="lessThan">
      <formula>0</formula>
    </cfRule>
    <cfRule type="cellIs" dxfId="306" priority="30" operator="equal">
      <formula>MIN($E$43:$E$52)</formula>
    </cfRule>
  </conditionalFormatting>
  <conditionalFormatting sqref="F19:F28">
    <cfRule type="cellIs" dxfId="305" priority="21" stopIfTrue="1" operator="lessThan">
      <formula>0</formula>
    </cfRule>
    <cfRule type="cellIs" dxfId="304" priority="22" operator="equal">
      <formula>MIN($F$19:$F$28)</formula>
    </cfRule>
  </conditionalFormatting>
  <conditionalFormatting sqref="E19:E28">
    <cfRule type="cellIs" dxfId="303" priority="19" stopIfTrue="1" operator="lessThan">
      <formula>0</formula>
    </cfRule>
    <cfRule type="cellIs" dxfId="302" priority="20" operator="equal">
      <formula>MIN($E$19:$E$28)</formula>
    </cfRule>
  </conditionalFormatting>
  <conditionalFormatting sqref="F31:F40">
    <cfRule type="cellIs" dxfId="301" priority="15" stopIfTrue="1" operator="lessThan">
      <formula>0</formula>
    </cfRule>
    <cfRule type="cellIs" dxfId="300" priority="16" operator="equal">
      <formula>MIN($F$31:$F$40)</formula>
    </cfRule>
  </conditionalFormatting>
  <conditionalFormatting sqref="E31:E40">
    <cfRule type="cellIs" dxfId="299" priority="13" stopIfTrue="1" operator="lessThan">
      <formula>0</formula>
    </cfRule>
    <cfRule type="cellIs" dxfId="298" priority="14" operator="equal">
      <formula>MIN($E$31:$E$40)</formula>
    </cfRule>
  </conditionalFormatting>
  <conditionalFormatting sqref="G19:G28">
    <cfRule type="cellIs" dxfId="297" priority="11" stopIfTrue="1" operator="lessThanOrEqual">
      <formula>0</formula>
    </cfRule>
    <cfRule type="cellIs" dxfId="296" priority="12" operator="equal">
      <formula>MIN($G$19:$G$28)</formula>
    </cfRule>
  </conditionalFormatting>
  <conditionalFormatting sqref="G31:G40">
    <cfRule type="cellIs" dxfId="295" priority="9" stopIfTrue="1" operator="lessThanOrEqual">
      <formula>0</formula>
    </cfRule>
    <cfRule type="cellIs" dxfId="294" priority="10" operator="equal">
      <formula>MIN($G$19:$G$28)</formula>
    </cfRule>
  </conditionalFormatting>
  <conditionalFormatting sqref="G43:G52">
    <cfRule type="cellIs" dxfId="293" priority="7" stopIfTrue="1" operator="lessThanOrEqual">
      <formula>0</formula>
    </cfRule>
    <cfRule type="cellIs" dxfId="292" priority="8" operator="equal">
      <formula>MIN($G$19:$G$28)</formula>
    </cfRule>
  </conditionalFormatting>
  <conditionalFormatting sqref="S7:T16">
    <cfRule type="cellIs" dxfId="291" priority="3" operator="lessThanOrEqual">
      <formula>0</formula>
    </cfRule>
    <cfRule type="cellIs" dxfId="290" priority="4" operator="greaterThan">
      <formula>0</formula>
    </cfRule>
  </conditionalFormatting>
  <conditionalFormatting sqref="U7:U16">
    <cfRule type="cellIs" dxfId="289" priority="1" operator="lessThanOrEqual">
      <formula>0</formula>
    </cfRule>
    <cfRule type="cellIs" dxfId="28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1.0000000000000009</v>
      </c>
    </row>
    <row r="2" spans="1:23" x14ac:dyDescent="0.2">
      <c r="A2" t="s">
        <v>4</v>
      </c>
      <c r="B2" s="34" t="s">
        <v>12</v>
      </c>
      <c r="C2" s="40">
        <f>'P Analysis'!B29</f>
        <v>0.74906132163514627</v>
      </c>
      <c r="D2" s="34" t="s">
        <v>13</v>
      </c>
      <c r="E2" s="40">
        <f>'P Analysis'!J29</f>
        <v>0.25093867836485451</v>
      </c>
      <c r="F2" s="34" t="s">
        <v>17</v>
      </c>
      <c r="G2" s="40">
        <f>'P Analysis'!V29</f>
        <v>2.0000000000000013</v>
      </c>
      <c r="H2" t="s">
        <v>20</v>
      </c>
      <c r="I2" s="48">
        <f>'P Analysis'!W29</f>
        <v>-6</v>
      </c>
      <c r="J2" t="s">
        <v>6</v>
      </c>
      <c r="K2" s="48">
        <f>C2*G2-E2*I2</f>
        <v>3.0037547134594202</v>
      </c>
      <c r="L2" t="s">
        <v>5</v>
      </c>
      <c r="M2" s="48">
        <v>2</v>
      </c>
      <c r="N2" t="s">
        <v>47</v>
      </c>
      <c r="O2" s="48">
        <v>6</v>
      </c>
    </row>
    <row r="4" spans="1:23" x14ac:dyDescent="0.2">
      <c r="A4" t="s">
        <v>10</v>
      </c>
      <c r="B4">
        <f>$C$2</f>
        <v>0.74906132163514627</v>
      </c>
      <c r="C4" t="s">
        <v>11</v>
      </c>
      <c r="D4">
        <f>$E$2</f>
        <v>0.25093867836485451</v>
      </c>
      <c r="E4" t="s">
        <v>5</v>
      </c>
      <c r="F4">
        <f>$G$2</f>
        <v>2.0000000000000013</v>
      </c>
      <c r="G4" t="s">
        <v>72</v>
      </c>
      <c r="H4">
        <f>$I$2</f>
        <v>-6</v>
      </c>
      <c r="I4" t="s">
        <v>6</v>
      </c>
      <c r="J4">
        <f>$K$2</f>
        <v>3.0037547134594202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0.74906132163514627</v>
      </c>
      <c r="C7" s="18">
        <v>1</v>
      </c>
      <c r="D7" s="37">
        <f>C7*D4</f>
        <v>0.25093867836485451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1.0000000000000009</v>
      </c>
      <c r="R7" s="26">
        <f>B7-D7</f>
        <v>0.49812264327029177</v>
      </c>
      <c r="S7" s="26">
        <f>SUM(C7)*$B$4*$F$4</f>
        <v>1.4981226432702934</v>
      </c>
      <c r="T7" s="9">
        <f>SUM(C7)*$D$4*$H$4</f>
        <v>-1.505632070189127</v>
      </c>
      <c r="U7" s="91">
        <f>S7+T7</f>
        <v>-7.509426918833606E-3</v>
      </c>
      <c r="V7" s="68">
        <f>(U7-W7*D7)/B7</f>
        <v>0.32497906969035939</v>
      </c>
      <c r="W7" s="18">
        <f>-COUNT(D7:M7)</f>
        <v>-1</v>
      </c>
    </row>
    <row r="8" spans="1:23" x14ac:dyDescent="0.2">
      <c r="A8" s="20">
        <v>2</v>
      </c>
      <c r="B8" s="19">
        <f>C8*B4</f>
        <v>0.92245347988641679</v>
      </c>
      <c r="C8" s="19">
        <f>1/(1-B4*D4)</f>
        <v>1.2314792570957582</v>
      </c>
      <c r="D8" s="32">
        <f>C8*D4</f>
        <v>0.30902577720934243</v>
      </c>
      <c r="E8" s="1">
        <f>D8*D4</f>
        <v>7.7546520113584372E-2</v>
      </c>
      <c r="F8" s="1"/>
      <c r="G8" s="1"/>
      <c r="H8" s="1"/>
      <c r="I8" s="1"/>
      <c r="J8" s="1"/>
      <c r="K8" s="1"/>
      <c r="L8" s="1"/>
      <c r="M8" s="3"/>
      <c r="N8">
        <f>B8+E8</f>
        <v>1.0000000000000011</v>
      </c>
      <c r="R8" s="16">
        <f>B8-E8</f>
        <v>0.84490695977283248</v>
      </c>
      <c r="S8" s="16">
        <f>SUM(C8:D8)*$B$4*$F$4</f>
        <v>2.3078654739643514</v>
      </c>
      <c r="T8" s="3">
        <f>SUM(C8:D8)*$D$4*$H$4</f>
        <v>-2.3194337839375607</v>
      </c>
      <c r="U8" s="92">
        <f>S8+T8+U7</f>
        <v>-1.9077736892042951E-2</v>
      </c>
      <c r="V8" s="68">
        <f>(U8-W8*E8)/B8</f>
        <v>0.14744949886456452</v>
      </c>
      <c r="W8" s="19">
        <f>-COUNT(D8:M8)</f>
        <v>-2</v>
      </c>
    </row>
    <row r="9" spans="1:23" x14ac:dyDescent="0.2">
      <c r="A9" s="20">
        <v>3</v>
      </c>
      <c r="B9" s="19">
        <f>C9*B4</f>
        <v>0.97467938055184022</v>
      </c>
      <c r="C9" s="19">
        <f>1/(1-D4*B4/(1-D4*B4))</f>
        <v>1.3012010531049529</v>
      </c>
      <c r="D9" s="32">
        <f>C9*D4*C8</f>
        <v>0.40210466674137296</v>
      </c>
      <c r="E9" s="1">
        <f>D9*(D4)</f>
        <v>0.10090361363642041</v>
      </c>
      <c r="F9" s="1">
        <f>E9*D4</f>
        <v>2.5320619448161247E-2</v>
      </c>
      <c r="G9" s="1"/>
      <c r="H9" s="1"/>
      <c r="I9" s="1"/>
      <c r="J9" s="1"/>
      <c r="K9" s="1"/>
      <c r="L9" s="1"/>
      <c r="M9" s="3"/>
      <c r="N9">
        <f>B9+F9</f>
        <v>1.0000000000000016</v>
      </c>
      <c r="R9" s="16">
        <f>B9-F9</f>
        <v>0.94935876110367901</v>
      </c>
      <c r="S9" s="16">
        <f>SUM(C9:E9)*$B$4*$F$4</f>
        <v>2.7029268556901065</v>
      </c>
      <c r="T9" s="3">
        <f>SUM(C9:E9)*$D$4*$H$4</f>
        <v>-2.7164754338261723</v>
      </c>
      <c r="U9" s="92">
        <f t="shared" ref="U9:U15" si="0">S9+T9+U8</f>
        <v>-3.2626315028108754E-2</v>
      </c>
      <c r="V9" s="68">
        <f>(U9-W9*F9)/B9</f>
        <v>4.446133177849667E-2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0.99158883431771128</v>
      </c>
      <c r="C10" s="19">
        <f>1/(1-D4*B4/(1-D4*B4/(1-D4*B4)))</f>
        <v>1.3237752446664115</v>
      </c>
      <c r="D10" s="32">
        <f>C10*D4*C9</f>
        <v>0.43224130697288404</v>
      </c>
      <c r="E10" s="1">
        <f>D10*D4*C8</f>
        <v>0.13357370582927747</v>
      </c>
      <c r="F10" s="1">
        <f>E10*D4</f>
        <v>3.351880920509475E-2</v>
      </c>
      <c r="G10" s="1">
        <f>F10*D4</f>
        <v>8.4111656822901965E-3</v>
      </c>
      <c r="H10" s="1"/>
      <c r="I10" s="1"/>
      <c r="J10" s="1"/>
      <c r="K10" s="1"/>
      <c r="L10" s="1"/>
      <c r="M10" s="3"/>
      <c r="N10">
        <f>B10+G10</f>
        <v>1.0000000000000016</v>
      </c>
      <c r="R10" s="16">
        <f>B10-G10</f>
        <v>0.98317766863542111</v>
      </c>
      <c r="S10" s="16">
        <f>SUM(C10:F10)*$B$4*$F$4</f>
        <v>2.881053238262222</v>
      </c>
      <c r="T10" s="3">
        <f>SUM(C10:F10)*$D$4*$H$4</f>
        <v>-2.895494685255354</v>
      </c>
      <c r="U10" s="92">
        <f t="shared" si="0"/>
        <v>-4.7067762021240744E-2</v>
      </c>
      <c r="V10" s="68">
        <f>(U10-W10*G10)/B10</f>
        <v>-1.3536960913155174E-2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0.99719014183686372</v>
      </c>
      <c r="C11" s="19">
        <f>1/(1-D4*B4/(1-D4*B4/(1-D4*B4/(1-D4*B4))))</f>
        <v>1.3312530136519001</v>
      </c>
      <c r="D11" s="32">
        <f>C11*D4*C10</f>
        <v>0.44222415987091523</v>
      </c>
      <c r="E11" s="1">
        <f>D11*D4*C9</f>
        <v>0.14439577232444681</v>
      </c>
      <c r="F11" s="1">
        <f>E11*D4*C8</f>
        <v>4.4622015768305434E-2</v>
      </c>
      <c r="G11" s="1">
        <f>F11*D4</f>
        <v>1.1197389662874263E-2</v>
      </c>
      <c r="H11" s="1">
        <f>G11*D4</f>
        <v>2.8098581631379512E-3</v>
      </c>
      <c r="I11" s="1"/>
      <c r="J11" s="1"/>
      <c r="K11" s="1"/>
      <c r="L11" s="1"/>
      <c r="M11" s="3"/>
      <c r="N11">
        <f>B11+H11</f>
        <v>1.0000000000000018</v>
      </c>
      <c r="R11" s="16">
        <f>B11-H11</f>
        <v>0.99438028367372577</v>
      </c>
      <c r="S11" s="16">
        <f>SUM(C11:G11)*$B$4*$F$4</f>
        <v>2.9568332022996202</v>
      </c>
      <c r="T11" s="3">
        <f>SUM(C11:G11)*$D$4*$H$4</f>
        <v>-2.9716545007718063</v>
      </c>
      <c r="U11" s="92">
        <f t="shared" si="0"/>
        <v>-6.1889060493426795E-2</v>
      </c>
      <c r="V11" s="68">
        <f>(U11-W11*H11)/B11</f>
        <v>-4.7974571418861287E-2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0.99905957099233311</v>
      </c>
      <c r="C12" s="19">
        <f>1/(1-D4*B4/(1-D4*B4/(1-D4*B4/(1-D4*B4/(1-D4*B4)))))</f>
        <v>1.333748709399998</v>
      </c>
      <c r="D12" s="32">
        <f>C12*D4*C11</f>
        <v>0.44555592414176315</v>
      </c>
      <c r="E12" s="1">
        <f>D12*D4*C10</f>
        <v>0.14800762305025053</v>
      </c>
      <c r="F12" s="1">
        <f>E12*D4*C9</f>
        <v>4.8327696628978602E-2</v>
      </c>
      <c r="G12" s="1">
        <f>F12*D4*C8</f>
        <v>1.493450401150743E-2</v>
      </c>
      <c r="H12" s="1">
        <f>G12*D4</f>
        <v>3.7476446986822922E-3</v>
      </c>
      <c r="I12" s="1">
        <f>H12*D4</f>
        <v>9.4042900766838785E-4</v>
      </c>
      <c r="J12" s="1"/>
      <c r="K12" s="1"/>
      <c r="L12" s="1"/>
      <c r="M12" s="3"/>
      <c r="N12">
        <f>B12+I12</f>
        <v>1.0000000000000016</v>
      </c>
      <c r="R12" s="16">
        <f>B12-I12</f>
        <v>0.99811914198466467</v>
      </c>
      <c r="S12" s="16">
        <f>SUM(C12:H12)*$B$4*$F$4</f>
        <v>2.9877390988775065</v>
      </c>
      <c r="T12" s="3">
        <f>SUM(C12:H12)*$D$4*$H$4</f>
        <v>-3.0027153149545738</v>
      </c>
      <c r="U12" s="92">
        <f t="shared" si="0"/>
        <v>-7.6865276570494023E-2</v>
      </c>
      <c r="V12" s="68">
        <f>(U12-W12*I12)/B12</f>
        <v>-7.1289745469071991E-2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0.99968505156950282</v>
      </c>
      <c r="C13" s="19">
        <f>1/(1-D4*B4/(1-D4*B4/(1-D4*B4/(1-D4*B4/(1-D4*B4/(1-D4*B4))))))</f>
        <v>1.33458372858882</v>
      </c>
      <c r="D13" s="32">
        <f>C13*D4*C12</f>
        <v>0.44667067825428242</v>
      </c>
      <c r="E13" s="1">
        <f>D13*D4*C11</f>
        <v>0.14921608953319618</v>
      </c>
      <c r="F13" s="1">
        <f>E13*D4*C10</f>
        <v>4.9567557148302847E-2</v>
      </c>
      <c r="G13" s="1">
        <f>F13*D4*C9</f>
        <v>1.6184881664435893E-2</v>
      </c>
      <c r="H13" s="1">
        <f>G13*D4*C8</f>
        <v>5.0015456353935377E-3</v>
      </c>
      <c r="I13" s="1">
        <f>H13*D4</f>
        <v>1.2550812515271608E-3</v>
      </c>
      <c r="J13" s="1">
        <f>I13*D4</f>
        <v>3.1494843049873324E-4</v>
      </c>
      <c r="K13" s="1"/>
      <c r="L13" s="1"/>
      <c r="M13" s="3"/>
      <c r="N13">
        <f>B13+J13</f>
        <v>1.0000000000000016</v>
      </c>
      <c r="R13" s="16">
        <f>B13-J13</f>
        <v>0.9993701031390041</v>
      </c>
      <c r="S13" s="16">
        <f>SUM(C13:I13)*$B$4*$F$4</f>
        <v>2.9999599746319738</v>
      </c>
      <c r="T13" s="3">
        <f>SUM(C13:I13)*$D$4*$H$4</f>
        <v>-3.014997448559841</v>
      </c>
      <c r="U13" s="92">
        <f t="shared" si="0"/>
        <v>-9.1902750498361163E-2</v>
      </c>
      <c r="V13" s="68">
        <f>(U13-W13*J13)/B13</f>
        <v>-8.9726370664485022E-2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0.9998945020883746</v>
      </c>
      <c r="C14" s="19">
        <f>1/(1-D4*B4/(1-D4*B4/(1-D4*B4/(1-D4*B4/(1-D4*B4/(1-D4*B4/(1-D4*B4)))))))</f>
        <v>1.3348633459082866</v>
      </c>
      <c r="D14" s="32">
        <f>C14*D4*C13</f>
        <v>0.44704396854626566</v>
      </c>
      <c r="E14" s="1">
        <f>D14*D4*C12</f>
        <v>0.14962076066309335</v>
      </c>
      <c r="F14" s="1">
        <f>E14*D4*C11</f>
        <v>4.9982740990263348E-2</v>
      </c>
      <c r="G14" s="1">
        <f>F14*D4*C10</f>
        <v>1.660358730894447E-2</v>
      </c>
      <c r="H14" s="1">
        <f>G14*D4*C9</f>
        <v>5.4214310984982018E-3</v>
      </c>
      <c r="I14" s="1">
        <f>H14*D4*C8</f>
        <v>1.6753619588003061E-3</v>
      </c>
      <c r="J14" s="1">
        <f>I14*D4</f>
        <v>4.2041311572410262E-4</v>
      </c>
      <c r="K14" s="1">
        <f>J14*D4</f>
        <v>1.0549791162705695E-4</v>
      </c>
      <c r="L14" s="1"/>
      <c r="M14" s="3"/>
      <c r="N14">
        <f>B14+K14</f>
        <v>1.0000000000000016</v>
      </c>
      <c r="R14" s="16">
        <f>B14-K14</f>
        <v>0.99978900417674754</v>
      </c>
      <c r="S14" s="16">
        <f>SUM(C14:J14)*$B$4*$F$4</f>
        <v>3.0046821283852387</v>
      </c>
      <c r="T14" s="3">
        <f>SUM(C14:J14)*$D$4*$H$4</f>
        <v>-3.0197432723835562</v>
      </c>
      <c r="U14" s="92">
        <f t="shared" si="0"/>
        <v>-0.10696389449667865</v>
      </c>
      <c r="V14" s="68">
        <f>(U14-W14*K14)/B14</f>
        <v>-0.10613110781389505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0.9999646590070157</v>
      </c>
      <c r="C15" s="19">
        <f>1/(1-D4*B4/(1-D4*B4/(1-D4*B4/(1-D4*B4/(1-D4*B4/(1-D4*B4/(1-D4*B4/(1-D4*B4))))))))</f>
        <v>1.3349570056883537</v>
      </c>
      <c r="D15" s="32">
        <f>C15*D4*C14</f>
        <v>0.44716900474472093</v>
      </c>
      <c r="E15" s="1">
        <f>D15*D4*C13</f>
        <v>0.14975630809305226</v>
      </c>
      <c r="F15" s="1">
        <f>E15*D4*C12</f>
        <v>5.0121809726776628E-2</v>
      </c>
      <c r="G15" s="1">
        <f>F15*D4*C11</f>
        <v>1.6743835697893877E-2</v>
      </c>
      <c r="H15" s="1">
        <f>G15*D4*C10</f>
        <v>5.5620746759518077E-3</v>
      </c>
      <c r="I15" s="1">
        <f>H15*D4*C9</f>
        <v>1.8161379260571025E-3</v>
      </c>
      <c r="J15" s="1">
        <f>I15*D4*C8</f>
        <v>5.6123343411915941E-4</v>
      </c>
      <c r="K15" s="1">
        <f>J15*D4</f>
        <v>1.408351762120305E-4</v>
      </c>
      <c r="L15" s="1">
        <f>K15*D4</f>
        <v>3.534099298592833E-5</v>
      </c>
      <c r="M15" s="3"/>
      <c r="N15">
        <f>B15+L15</f>
        <v>1.0000000000000016</v>
      </c>
      <c r="R15" s="16">
        <f>B15-L15</f>
        <v>0.99992931801402973</v>
      </c>
      <c r="S15" s="16">
        <f>SUM(C15:K15)*$B$4*$F$4</f>
        <v>3.0064748352332842</v>
      </c>
      <c r="T15" s="3">
        <f>SUM(C15:K15)*$D$4*$H$4</f>
        <v>-3.0215449652789879</v>
      </c>
      <c r="U15" s="92">
        <f t="shared" si="0"/>
        <v>-0.12203402454238232</v>
      </c>
      <c r="V15" s="68">
        <f>(U15-W15*L15)/B15</f>
        <v>-0.12172025732026896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0.99998816075958086</v>
      </c>
      <c r="C16" s="33">
        <f>1/(1-D4*B4/(1-D4*B4/(1-D4*B4/(1-D4*B4/(1-D4*B4/(1-D4*B4/(1-D4*B4/(1-D4*B4/(1-D4*B4)))))))))</f>
        <v>1.334988380626408</v>
      </c>
      <c r="D16" s="38">
        <f>C16*D4*C15</f>
        <v>0.44721089041836104</v>
      </c>
      <c r="E16" s="28">
        <f>D16*D4*C14</f>
        <v>0.14980171490711222</v>
      </c>
      <c r="F16" s="28">
        <f>E16*D4*C13</f>
        <v>5.0168396137616963E-2</v>
      </c>
      <c r="G16" s="28">
        <f>F16*D4*C12</f>
        <v>1.6790817278593495E-2</v>
      </c>
      <c r="H16" s="28">
        <f>G16*D4*C11</f>
        <v>5.6091886402084941E-3</v>
      </c>
      <c r="I16" s="28">
        <f>H16*D4*C10</f>
        <v>1.8632962393595723E-3</v>
      </c>
      <c r="J16" s="28">
        <f>I16*D4*C9</f>
        <v>6.0840660453761444E-4</v>
      </c>
      <c r="K16" s="28">
        <f>J16*D4*C8</f>
        <v>1.8801332382653335E-4</v>
      </c>
      <c r="L16" s="28">
        <f>K16*D4</f>
        <v>4.7179814996013693E-5</v>
      </c>
      <c r="M16" s="4">
        <f>L16*D4</f>
        <v>1.1839240420598019E-5</v>
      </c>
      <c r="N16">
        <f>B16+M16</f>
        <v>1.0000000000000016</v>
      </c>
      <c r="R16" s="17">
        <f>B16-M16</f>
        <v>0.99997632151916027</v>
      </c>
      <c r="S16" s="17">
        <f>SUM(C16:L16)*$B$4*$F$4</f>
        <v>3.0071460523463998</v>
      </c>
      <c r="T16" s="4">
        <f>SUM(C16:L16)*$D$4*$H$4</f>
        <v>-3.0222195469069382</v>
      </c>
      <c r="U16" s="93">
        <f>S16+T16+U15</f>
        <v>-0.13710751910292074</v>
      </c>
      <c r="V16" s="69">
        <f>(U16-W16*M16)/B16</f>
        <v>-0.13699074856512222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6</v>
      </c>
      <c r="D19" s="9">
        <f>SUM($C$19:C19)</f>
        <v>6</v>
      </c>
      <c r="E19" s="26">
        <f t="shared" ref="E19:E28" si="2">B19/R7</f>
        <v>2.007537728931104</v>
      </c>
      <c r="F19" s="9">
        <f t="shared" ref="F19:F28" si="3">D19/R7</f>
        <v>12.045226373586624</v>
      </c>
      <c r="G19" s="2">
        <f>F19*2</f>
        <v>24.090452747173249</v>
      </c>
    </row>
    <row r="20" spans="1:7" x14ac:dyDescent="0.2">
      <c r="A20" s="19">
        <v>2</v>
      </c>
      <c r="B20" s="16">
        <f>C19</f>
        <v>6</v>
      </c>
      <c r="C20" s="1">
        <f>B20*$O$2</f>
        <v>36</v>
      </c>
      <c r="D20" s="3">
        <f>SUM($C$19:C20)</f>
        <v>42</v>
      </c>
      <c r="E20" s="16">
        <f t="shared" si="2"/>
        <v>7.1013736253435544</v>
      </c>
      <c r="F20" s="3">
        <f t="shared" si="3"/>
        <v>49.70961537740488</v>
      </c>
      <c r="G20" s="3">
        <f t="shared" ref="G20:G28" si="4">F20*2</f>
        <v>99.41923075480976</v>
      </c>
    </row>
    <row r="21" spans="1:7" x14ac:dyDescent="0.2">
      <c r="A21" s="19">
        <v>3</v>
      </c>
      <c r="B21" s="16">
        <f t="shared" ref="B21:B28" si="5">C20</f>
        <v>36</v>
      </c>
      <c r="C21" s="1">
        <f>B21*$O$2</f>
        <v>216</v>
      </c>
      <c r="D21" s="3">
        <f>SUM($C$19:C21)</f>
        <v>258</v>
      </c>
      <c r="E21" s="16">
        <f t="shared" si="2"/>
        <v>37.920332623410062</v>
      </c>
      <c r="F21" s="3">
        <f t="shared" si="3"/>
        <v>271.76238380110544</v>
      </c>
      <c r="G21" s="3">
        <f t="shared" si="4"/>
        <v>543.52476760221089</v>
      </c>
    </row>
    <row r="22" spans="1:7" x14ac:dyDescent="0.2">
      <c r="A22" s="19">
        <v>4</v>
      </c>
      <c r="B22" s="16">
        <f t="shared" si="5"/>
        <v>216</v>
      </c>
      <c r="C22" s="1">
        <f>B22*$O$2</f>
        <v>1296</v>
      </c>
      <c r="D22" s="3">
        <f>SUM($C$19:C22)</f>
        <v>1554</v>
      </c>
      <c r="E22" s="16">
        <f t="shared" si="2"/>
        <v>219.6957954708148</v>
      </c>
      <c r="F22" s="3">
        <f t="shared" si="3"/>
        <v>1580.5891951928065</v>
      </c>
      <c r="G22" s="3">
        <f t="shared" si="4"/>
        <v>3161.1783903856131</v>
      </c>
    </row>
    <row r="23" spans="1:7" x14ac:dyDescent="0.2">
      <c r="A23" s="19">
        <v>5</v>
      </c>
      <c r="B23" s="16">
        <f t="shared" si="5"/>
        <v>1296</v>
      </c>
      <c r="C23" s="1">
        <f>B23*$O$2</f>
        <v>7776</v>
      </c>
      <c r="D23" s="3">
        <f>SUM($C$19:C23)</f>
        <v>9330</v>
      </c>
      <c r="E23" s="16">
        <f t="shared" si="2"/>
        <v>1303.3243129197451</v>
      </c>
      <c r="F23" s="3">
        <f t="shared" si="3"/>
        <v>9382.7282712509441</v>
      </c>
      <c r="G23" s="3">
        <f t="shared" si="4"/>
        <v>18765.456542501888</v>
      </c>
    </row>
    <row r="24" spans="1:7" x14ac:dyDescent="0.2">
      <c r="A24" s="19">
        <v>6</v>
      </c>
      <c r="B24" s="16">
        <f t="shared" si="5"/>
        <v>7776</v>
      </c>
      <c r="C24" s="1">
        <f>B24*$O$2</f>
        <v>46656</v>
      </c>
      <c r="D24" s="3">
        <f>SUM($C$19:C24)</f>
        <v>55986</v>
      </c>
      <c r="E24" s="16">
        <f t="shared" si="2"/>
        <v>7790.6531123510622</v>
      </c>
      <c r="F24" s="3">
        <f t="shared" si="3"/>
        <v>56091.500147644882</v>
      </c>
      <c r="G24" s="3">
        <f t="shared" si="4"/>
        <v>112183.00029528976</v>
      </c>
    </row>
    <row r="25" spans="1:7" x14ac:dyDescent="0.2">
      <c r="A25" s="19">
        <v>7</v>
      </c>
      <c r="B25" s="16">
        <f t="shared" si="5"/>
        <v>46656</v>
      </c>
      <c r="C25" s="1">
        <f>B25*$O$2</f>
        <v>279936</v>
      </c>
      <c r="D25" s="3">
        <f>SUM($C$19:C25)</f>
        <v>335922</v>
      </c>
      <c r="E25" s="16">
        <f t="shared" si="2"/>
        <v>46685.406991318145</v>
      </c>
      <c r="F25" s="3">
        <f t="shared" si="3"/>
        <v>336133.729581138</v>
      </c>
      <c r="G25" s="3">
        <f t="shared" si="4"/>
        <v>672267.45916227601</v>
      </c>
    </row>
    <row r="26" spans="1:7" x14ac:dyDescent="0.2">
      <c r="A26" s="19">
        <v>8</v>
      </c>
      <c r="B26" s="16">
        <f t="shared" si="5"/>
        <v>279936</v>
      </c>
      <c r="C26" s="1">
        <f>B26*$O$2</f>
        <v>1679616</v>
      </c>
      <c r="D26" s="3">
        <f>SUM($C$19:C26)</f>
        <v>2015538</v>
      </c>
      <c r="E26" s="16">
        <f t="shared" si="2"/>
        <v>279995.07779194537</v>
      </c>
      <c r="F26" s="3">
        <f t="shared" si="3"/>
        <v>2015963.359848758</v>
      </c>
      <c r="G26" s="3">
        <f t="shared" si="4"/>
        <v>4031926.7196975159</v>
      </c>
    </row>
    <row r="27" spans="1:7" x14ac:dyDescent="0.2">
      <c r="A27" s="19">
        <v>9</v>
      </c>
      <c r="B27" s="16">
        <f t="shared" si="5"/>
        <v>1679616</v>
      </c>
      <c r="C27" s="1">
        <f>B27*$O$2</f>
        <v>10077696</v>
      </c>
      <c r="D27" s="3">
        <f>SUM($C$19:C27)</f>
        <v>12093234</v>
      </c>
      <c r="E27" s="16">
        <f t="shared" si="2"/>
        <v>1679734.7269864066</v>
      </c>
      <c r="F27" s="3">
        <f t="shared" si="3"/>
        <v>12094088.834217303</v>
      </c>
      <c r="G27" s="3">
        <f t="shared" si="4"/>
        <v>24188177.668434605</v>
      </c>
    </row>
    <row r="28" spans="1:7" ht="17" thickBot="1" x14ac:dyDescent="0.25">
      <c r="A28" s="33">
        <v>10</v>
      </c>
      <c r="B28" s="17">
        <f t="shared" si="5"/>
        <v>10077696</v>
      </c>
      <c r="C28" s="28">
        <f>B28*$O$2</f>
        <v>60466176</v>
      </c>
      <c r="D28" s="4">
        <f>SUM($C$19:C28)</f>
        <v>72559410</v>
      </c>
      <c r="E28" s="17">
        <f t="shared" si="2"/>
        <v>10077934.630182045</v>
      </c>
      <c r="F28" s="4">
        <f t="shared" si="3"/>
        <v>72561128.137282312</v>
      </c>
      <c r="G28" s="4">
        <f t="shared" si="4"/>
        <v>145122256.27456462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6</v>
      </c>
      <c r="D31" s="9">
        <f>SUM($C$31:C31)</f>
        <v>6</v>
      </c>
      <c r="E31" s="3">
        <f t="shared" ref="E31:E40" si="6">B31/R7</f>
        <v>2.007537728931104</v>
      </c>
      <c r="F31" s="3">
        <f t="shared" ref="F31:F40" si="7">D31/R7</f>
        <v>12.045226373586624</v>
      </c>
      <c r="G31" s="2">
        <f>F31*2</f>
        <v>24.090452747173249</v>
      </c>
    </row>
    <row r="32" spans="1:7" x14ac:dyDescent="0.2">
      <c r="A32" s="19">
        <v>2</v>
      </c>
      <c r="B32" s="16">
        <f>B31*($O$2+1)</f>
        <v>7</v>
      </c>
      <c r="C32" s="1">
        <f>B32*$O$2</f>
        <v>42</v>
      </c>
      <c r="D32" s="3">
        <f>SUM($C$31:C32)</f>
        <v>48</v>
      </c>
      <c r="E32" s="3">
        <f t="shared" si="6"/>
        <v>8.2849358962341473</v>
      </c>
      <c r="F32" s="3">
        <f t="shared" si="7"/>
        <v>56.810989002748435</v>
      </c>
      <c r="G32" s="3">
        <f t="shared" ref="G32:G40" si="8">F32*2</f>
        <v>113.62197800549687</v>
      </c>
    </row>
    <row r="33" spans="1:7" x14ac:dyDescent="0.2">
      <c r="A33" s="19">
        <v>3</v>
      </c>
      <c r="B33" s="16">
        <f>B32*($O$2+1)</f>
        <v>49</v>
      </c>
      <c r="C33" s="1">
        <f>B33*$O$2</f>
        <v>294</v>
      </c>
      <c r="D33" s="3">
        <f>SUM($C$31:C33)</f>
        <v>342</v>
      </c>
      <c r="E33" s="3">
        <f t="shared" si="6"/>
        <v>51.613786070752589</v>
      </c>
      <c r="F33" s="3">
        <f t="shared" si="7"/>
        <v>360.24315992239559</v>
      </c>
      <c r="G33" s="3">
        <f t="shared" si="8"/>
        <v>720.48631984479118</v>
      </c>
    </row>
    <row r="34" spans="1:7" x14ac:dyDescent="0.2">
      <c r="A34" s="19">
        <v>4</v>
      </c>
      <c r="B34" s="16">
        <f>B33*($O$2+1)</f>
        <v>343</v>
      </c>
      <c r="C34" s="1">
        <f>B34*$O$2</f>
        <v>2058</v>
      </c>
      <c r="D34" s="3">
        <f>SUM($C$31:C34)</f>
        <v>2400</v>
      </c>
      <c r="E34" s="3">
        <f t="shared" si="6"/>
        <v>348.86878632634017</v>
      </c>
      <c r="F34" s="3">
        <f t="shared" si="7"/>
        <v>2441.0643941201643</v>
      </c>
      <c r="G34" s="3">
        <f t="shared" si="8"/>
        <v>4882.1287882403285</v>
      </c>
    </row>
    <row r="35" spans="1:7" x14ac:dyDescent="0.2">
      <c r="A35" s="19">
        <v>5</v>
      </c>
      <c r="B35" s="16">
        <f>B34*($O$2+1)</f>
        <v>2401</v>
      </c>
      <c r="C35" s="1">
        <f>B35*$O$2</f>
        <v>14406</v>
      </c>
      <c r="D35" s="3">
        <f>SUM($C$31:C35)</f>
        <v>16806</v>
      </c>
      <c r="E35" s="3">
        <f t="shared" si="6"/>
        <v>2414.569193919991</v>
      </c>
      <c r="F35" s="3">
        <f t="shared" si="7"/>
        <v>16900.97870596392</v>
      </c>
      <c r="G35" s="3">
        <f t="shared" si="8"/>
        <v>33801.95741192784</v>
      </c>
    </row>
    <row r="36" spans="1:7" x14ac:dyDescent="0.2">
      <c r="A36" s="19">
        <v>6</v>
      </c>
      <c r="B36" s="16">
        <f>B35*($O$2+1)</f>
        <v>16807</v>
      </c>
      <c r="C36" s="1">
        <f>B36*$O$2</f>
        <v>100842</v>
      </c>
      <c r="D36" s="3">
        <f>SUM($C$31:C36)</f>
        <v>117648</v>
      </c>
      <c r="E36" s="3">
        <f t="shared" si="6"/>
        <v>16838.671149599319</v>
      </c>
      <c r="F36" s="3">
        <f t="shared" si="7"/>
        <v>117869.69616279293</v>
      </c>
      <c r="G36" s="3">
        <f t="shared" si="8"/>
        <v>235739.39232558585</v>
      </c>
    </row>
    <row r="37" spans="1:7" x14ac:dyDescent="0.2">
      <c r="A37" s="19">
        <v>7</v>
      </c>
      <c r="B37" s="16">
        <f>B36*($O$2+1)</f>
        <v>117649</v>
      </c>
      <c r="C37" s="1">
        <f>B37*$O$2</f>
        <v>705894</v>
      </c>
      <c r="D37" s="3">
        <f>SUM($C$31:C37)</f>
        <v>823542</v>
      </c>
      <c r="E37" s="3">
        <f t="shared" si="6"/>
        <v>117723.15344482144</v>
      </c>
      <c r="F37" s="3">
        <f t="shared" si="7"/>
        <v>824061.07348345616</v>
      </c>
      <c r="G37" s="3">
        <f t="shared" si="8"/>
        <v>1648122.1469669123</v>
      </c>
    </row>
    <row r="38" spans="1:7" x14ac:dyDescent="0.2">
      <c r="A38" s="19">
        <v>8</v>
      </c>
      <c r="B38" s="16">
        <f>B37*($O$2+1)</f>
        <v>823543</v>
      </c>
      <c r="C38" s="1">
        <f>B38*$O$2</f>
        <v>4941258</v>
      </c>
      <c r="D38" s="3">
        <f>SUM($C$31:C38)</f>
        <v>5764800</v>
      </c>
      <c r="E38" s="3">
        <f t="shared" si="6"/>
        <v>823716.80080451258</v>
      </c>
      <c r="F38" s="3">
        <f t="shared" si="7"/>
        <v>5766016.6054205485</v>
      </c>
      <c r="G38" s="3">
        <f t="shared" si="8"/>
        <v>11532033.210841097</v>
      </c>
    </row>
    <row r="39" spans="1:7" x14ac:dyDescent="0.2">
      <c r="A39" s="19">
        <v>9</v>
      </c>
      <c r="B39" s="16">
        <f>B38*($O$2+1)</f>
        <v>5764801</v>
      </c>
      <c r="C39" s="1">
        <f>B39*$O$2</f>
        <v>34588806</v>
      </c>
      <c r="D39" s="3">
        <f>SUM($C$31:C39)</f>
        <v>40353606</v>
      </c>
      <c r="E39" s="3">
        <f t="shared" si="6"/>
        <v>5765208.4963860568</v>
      </c>
      <c r="F39" s="3">
        <f t="shared" si="7"/>
        <v>40356458.474631712</v>
      </c>
      <c r="G39" s="3">
        <f t="shared" si="8"/>
        <v>80712916.949263424</v>
      </c>
    </row>
    <row r="40" spans="1:7" ht="17" thickBot="1" x14ac:dyDescent="0.25">
      <c r="A40" s="33">
        <v>10</v>
      </c>
      <c r="B40" s="17">
        <f>B39*($O$2+1)</f>
        <v>40353607</v>
      </c>
      <c r="C40" s="28">
        <f>B40*$O$2</f>
        <v>242121642</v>
      </c>
      <c r="D40" s="4">
        <f>SUM($C$31:C40)</f>
        <v>282475248</v>
      </c>
      <c r="E40" s="3">
        <f t="shared" si="6"/>
        <v>40354562.534735776</v>
      </c>
      <c r="F40" s="3">
        <f t="shared" si="7"/>
        <v>282481936.74312675</v>
      </c>
      <c r="G40" s="4">
        <f t="shared" si="8"/>
        <v>564963873.4862535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6</v>
      </c>
      <c r="D43" s="9">
        <f>SUM(C43:C43)</f>
        <v>6</v>
      </c>
      <c r="E43" s="26">
        <f t="shared" ref="E43:E52" si="9">B43/R7</f>
        <v>2.007537728931104</v>
      </c>
      <c r="F43" s="9">
        <f t="shared" ref="F43:F52" si="10">D43/R7</f>
        <v>12.045226373586624</v>
      </c>
      <c r="G43" s="2">
        <f>F43*2</f>
        <v>24.090452747173249</v>
      </c>
    </row>
    <row r="44" spans="1:7" x14ac:dyDescent="0.2">
      <c r="A44" s="19">
        <v>2</v>
      </c>
      <c r="B44" s="16">
        <f>B43*$O$2*2</f>
        <v>12</v>
      </c>
      <c r="C44" s="1">
        <f>B44*$O$2</f>
        <v>72</v>
      </c>
      <c r="D44" s="3">
        <f>SUM($C$43:C44)</f>
        <v>78</v>
      </c>
      <c r="E44" s="16">
        <f t="shared" si="9"/>
        <v>14.202747250687109</v>
      </c>
      <c r="F44" s="3">
        <f t="shared" si="10"/>
        <v>92.317857129466205</v>
      </c>
      <c r="G44" s="3">
        <f t="shared" ref="G44:G52" si="11">F44*2</f>
        <v>184.63571425893241</v>
      </c>
    </row>
    <row r="45" spans="1:7" x14ac:dyDescent="0.2">
      <c r="A45" s="19">
        <v>3</v>
      </c>
      <c r="B45" s="16">
        <f>B44*$O$2*2</f>
        <v>144</v>
      </c>
      <c r="C45" s="1">
        <f>B45*$O$2</f>
        <v>864</v>
      </c>
      <c r="D45" s="3">
        <f>SUM($C$43:C45)</f>
        <v>942</v>
      </c>
      <c r="E45" s="16">
        <f t="shared" si="9"/>
        <v>151.68133049364025</v>
      </c>
      <c r="F45" s="3">
        <f t="shared" si="10"/>
        <v>992.24870364589663</v>
      </c>
      <c r="G45" s="3">
        <f t="shared" si="11"/>
        <v>1984.4974072917933</v>
      </c>
    </row>
    <row r="46" spans="1:7" x14ac:dyDescent="0.2">
      <c r="A46" s="19">
        <v>4</v>
      </c>
      <c r="B46" s="16">
        <f>B45*$O$2*2</f>
        <v>1728</v>
      </c>
      <c r="C46" s="1">
        <f>B46*$O$2</f>
        <v>10368</v>
      </c>
      <c r="D46" s="3">
        <f>SUM($C$43:C46)</f>
        <v>11310</v>
      </c>
      <c r="E46" s="16">
        <f t="shared" si="9"/>
        <v>1757.5663637665184</v>
      </c>
      <c r="F46" s="3">
        <f t="shared" si="10"/>
        <v>11503.515957291274</v>
      </c>
      <c r="G46" s="3">
        <f t="shared" si="11"/>
        <v>23007.031914582549</v>
      </c>
    </row>
    <row r="47" spans="1:7" x14ac:dyDescent="0.2">
      <c r="A47" s="19">
        <v>5</v>
      </c>
      <c r="B47" s="16">
        <f>B46*$O$2*2</f>
        <v>20736</v>
      </c>
      <c r="C47" s="1">
        <f>B47*$O$2</f>
        <v>124416</v>
      </c>
      <c r="D47" s="3">
        <f>SUM($C$43:C47)</f>
        <v>135726</v>
      </c>
      <c r="E47" s="16">
        <f t="shared" si="9"/>
        <v>20853.189006715922</v>
      </c>
      <c r="F47" s="3">
        <f t="shared" si="10"/>
        <v>136493.05223406275</v>
      </c>
      <c r="G47" s="3">
        <f t="shared" si="11"/>
        <v>272986.1044681255</v>
      </c>
    </row>
    <row r="48" spans="1:7" x14ac:dyDescent="0.2">
      <c r="A48" s="19">
        <v>6</v>
      </c>
      <c r="B48" s="16">
        <f>B47*$O$2*2</f>
        <v>248832</v>
      </c>
      <c r="C48" s="1">
        <f>B48*$O$2</f>
        <v>1492992</v>
      </c>
      <c r="D48" s="3">
        <f>SUM($C$43:C48)</f>
        <v>1628718</v>
      </c>
      <c r="E48" s="16">
        <f t="shared" si="9"/>
        <v>249300.89959523399</v>
      </c>
      <c r="F48" s="3">
        <f t="shared" si="10"/>
        <v>1631787.1599591305</v>
      </c>
      <c r="G48" s="3">
        <f t="shared" si="11"/>
        <v>3263574.3199182609</v>
      </c>
    </row>
    <row r="49" spans="1:7" x14ac:dyDescent="0.2">
      <c r="A49" s="19">
        <v>7</v>
      </c>
      <c r="B49" s="16">
        <f>B48*$O$2*2</f>
        <v>2985984</v>
      </c>
      <c r="C49" s="1">
        <f>B49*$O$2</f>
        <v>17915904</v>
      </c>
      <c r="D49" s="3">
        <f>SUM($C$43:C49)</f>
        <v>19544622</v>
      </c>
      <c r="E49" s="16">
        <f t="shared" si="9"/>
        <v>2987866.0474443613</v>
      </c>
      <c r="F49" s="3">
        <f t="shared" si="10"/>
        <v>19556940.855655659</v>
      </c>
      <c r="G49" s="3">
        <f t="shared" si="11"/>
        <v>39113881.711311318</v>
      </c>
    </row>
    <row r="50" spans="1:7" x14ac:dyDescent="0.2">
      <c r="A50" s="19">
        <v>8</v>
      </c>
      <c r="B50" s="16">
        <f>B49*$O$2*2</f>
        <v>35831808</v>
      </c>
      <c r="C50" s="1">
        <f>B50*$O$2</f>
        <v>214990848</v>
      </c>
      <c r="D50" s="3">
        <f>SUM($C$43:C50)</f>
        <v>234535470</v>
      </c>
      <c r="E50" s="16">
        <f t="shared" si="9"/>
        <v>35839369.957369007</v>
      </c>
      <c r="F50" s="3">
        <f t="shared" si="10"/>
        <v>234584966.44811836</v>
      </c>
      <c r="G50" s="3">
        <f t="shared" si="11"/>
        <v>469169932.89623672</v>
      </c>
    </row>
    <row r="51" spans="1:7" x14ac:dyDescent="0.2">
      <c r="A51" s="19">
        <v>9</v>
      </c>
      <c r="B51" s="16">
        <f>B50*$O$2*2</f>
        <v>429981696</v>
      </c>
      <c r="C51" s="1">
        <f>B51*$O$2</f>
        <v>2579890176</v>
      </c>
      <c r="D51" s="3">
        <f>SUM($C$43:C51)</f>
        <v>2814425646</v>
      </c>
      <c r="E51" s="16">
        <f t="shared" si="9"/>
        <v>430012090.10852009</v>
      </c>
      <c r="F51" s="3">
        <f t="shared" si="10"/>
        <v>2814624589.2557292</v>
      </c>
      <c r="G51" s="3">
        <f t="shared" si="11"/>
        <v>5629249178.5114584</v>
      </c>
    </row>
    <row r="52" spans="1:7" ht="17" thickBot="1" x14ac:dyDescent="0.25">
      <c r="A52" s="33">
        <v>10</v>
      </c>
      <c r="B52" s="17">
        <f>B51*$O$2*2</f>
        <v>5159780352</v>
      </c>
      <c r="C52" s="28">
        <f>B52*$O$2</f>
        <v>30958682112</v>
      </c>
      <c r="D52" s="4">
        <f>SUM($C$43:C52)</f>
        <v>33773107758</v>
      </c>
      <c r="E52" s="17">
        <f t="shared" si="9"/>
        <v>5159902530.6532068</v>
      </c>
      <c r="F52" s="4">
        <f t="shared" si="10"/>
        <v>33773907472.820976</v>
      </c>
      <c r="G52" s="4">
        <f t="shared" si="11"/>
        <v>67547814945.641953</v>
      </c>
    </row>
  </sheetData>
  <conditionalFormatting sqref="R7:R16">
    <cfRule type="cellIs" dxfId="287" priority="35" operator="lessThanOrEqual">
      <formula>0</formula>
    </cfRule>
    <cfRule type="cellIs" dxfId="286" priority="36" operator="greaterThan">
      <formula>0</formula>
    </cfRule>
  </conditionalFormatting>
  <conditionalFormatting sqref="F43:F52">
    <cfRule type="cellIs" dxfId="285" priority="31" stopIfTrue="1" operator="lessThan">
      <formula>0</formula>
    </cfRule>
    <cfRule type="cellIs" dxfId="284" priority="32" operator="equal">
      <formula>MIN($F$43:$F$52)</formula>
    </cfRule>
  </conditionalFormatting>
  <conditionalFormatting sqref="E43:E52">
    <cfRule type="cellIs" dxfId="283" priority="29" stopIfTrue="1" operator="lessThan">
      <formula>0</formula>
    </cfRule>
    <cfRule type="cellIs" dxfId="282" priority="30" operator="equal">
      <formula>MIN($E$43:$E$52)</formula>
    </cfRule>
  </conditionalFormatting>
  <conditionalFormatting sqref="F19:F28">
    <cfRule type="cellIs" dxfId="281" priority="21" stopIfTrue="1" operator="lessThan">
      <formula>0</formula>
    </cfRule>
    <cfRule type="cellIs" dxfId="280" priority="22" operator="equal">
      <formula>MIN($F$19:$F$28)</formula>
    </cfRule>
  </conditionalFormatting>
  <conditionalFormatting sqref="E19:E28">
    <cfRule type="cellIs" dxfId="279" priority="19" stopIfTrue="1" operator="lessThan">
      <formula>0</formula>
    </cfRule>
    <cfRule type="cellIs" dxfId="278" priority="20" operator="equal">
      <formula>MIN($E$19:$E$28)</formula>
    </cfRule>
  </conditionalFormatting>
  <conditionalFormatting sqref="F31:F40">
    <cfRule type="cellIs" dxfId="277" priority="15" stopIfTrue="1" operator="lessThan">
      <formula>0</formula>
    </cfRule>
    <cfRule type="cellIs" dxfId="276" priority="16" operator="equal">
      <formula>MIN($F$31:$F$40)</formula>
    </cfRule>
  </conditionalFormatting>
  <conditionalFormatting sqref="E31:E40">
    <cfRule type="cellIs" dxfId="275" priority="13" stopIfTrue="1" operator="lessThan">
      <formula>0</formula>
    </cfRule>
    <cfRule type="cellIs" dxfId="274" priority="14" operator="equal">
      <formula>MIN($E$31:$E$40)</formula>
    </cfRule>
  </conditionalFormatting>
  <conditionalFormatting sqref="G19:G28">
    <cfRule type="cellIs" dxfId="273" priority="11" stopIfTrue="1" operator="lessThanOrEqual">
      <formula>0</formula>
    </cfRule>
    <cfRule type="cellIs" dxfId="272" priority="12" operator="equal">
      <formula>MIN($G$19:$G$28)</formula>
    </cfRule>
  </conditionalFormatting>
  <conditionalFormatting sqref="G31:G40">
    <cfRule type="cellIs" dxfId="271" priority="9" stopIfTrue="1" operator="lessThanOrEqual">
      <formula>0</formula>
    </cfRule>
    <cfRule type="cellIs" dxfId="270" priority="10" operator="equal">
      <formula>MIN($G$19:$G$28)</formula>
    </cfRule>
  </conditionalFormatting>
  <conditionalFormatting sqref="G43:G52">
    <cfRule type="cellIs" dxfId="269" priority="7" stopIfTrue="1" operator="lessThanOrEqual">
      <formula>0</formula>
    </cfRule>
    <cfRule type="cellIs" dxfId="268" priority="8" operator="equal">
      <formula>MIN($G$19:$G$28)</formula>
    </cfRule>
  </conditionalFormatting>
  <conditionalFormatting sqref="S7:T16">
    <cfRule type="cellIs" dxfId="267" priority="3" operator="lessThanOrEqual">
      <formula>0</formula>
    </cfRule>
    <cfRule type="cellIs" dxfId="266" priority="4" operator="greaterThan">
      <formula>0</formula>
    </cfRule>
  </conditionalFormatting>
  <conditionalFormatting sqref="U7:U16">
    <cfRule type="cellIs" dxfId="265" priority="1" operator="lessThanOrEqual">
      <formula>0</formula>
    </cfRule>
    <cfRule type="cellIs" dxfId="26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1.0000000000000009</v>
      </c>
    </row>
    <row r="2" spans="1:23" x14ac:dyDescent="0.2">
      <c r="A2" t="s">
        <v>4</v>
      </c>
      <c r="B2" s="34" t="s">
        <v>12</v>
      </c>
      <c r="C2" s="40">
        <f>'P Analysis'!B30</f>
        <v>0.77680413108392543</v>
      </c>
      <c r="D2" s="34" t="s">
        <v>13</v>
      </c>
      <c r="E2" s="40">
        <f>'P Analysis'!K30</f>
        <v>0.22319586891607554</v>
      </c>
      <c r="F2" s="34" t="s">
        <v>17</v>
      </c>
      <c r="G2" s="40">
        <f>'P Analysis'!V30</f>
        <v>2.0000000000000018</v>
      </c>
      <c r="H2" t="s">
        <v>20</v>
      </c>
      <c r="I2" s="48">
        <f>'P Analysis'!W30</f>
        <v>-7</v>
      </c>
      <c r="J2" t="s">
        <v>6</v>
      </c>
      <c r="K2" s="48">
        <f>C2*G2-E2*I2</f>
        <v>3.1159793445803809</v>
      </c>
      <c r="L2" t="s">
        <v>5</v>
      </c>
      <c r="M2" s="48">
        <v>2</v>
      </c>
      <c r="N2" t="s">
        <v>47</v>
      </c>
      <c r="O2" s="48">
        <v>7</v>
      </c>
    </row>
    <row r="4" spans="1:23" x14ac:dyDescent="0.2">
      <c r="A4" t="s">
        <v>10</v>
      </c>
      <c r="B4">
        <f>$C$2</f>
        <v>0.77680413108392543</v>
      </c>
      <c r="C4" t="s">
        <v>11</v>
      </c>
      <c r="D4">
        <f>$E$2</f>
        <v>0.22319586891607554</v>
      </c>
      <c r="E4" t="s">
        <v>5</v>
      </c>
      <c r="F4">
        <f>$G$2</f>
        <v>2.0000000000000018</v>
      </c>
      <c r="G4" t="s">
        <v>72</v>
      </c>
      <c r="H4">
        <f>$I$2</f>
        <v>-7</v>
      </c>
      <c r="I4" t="s">
        <v>6</v>
      </c>
      <c r="J4">
        <f>$K$2</f>
        <v>3.1159793445803809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0.77680413108392543</v>
      </c>
      <c r="C7" s="18">
        <v>1</v>
      </c>
      <c r="D7" s="37">
        <f>C7*D4</f>
        <v>0.22319586891607554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1.0000000000000009</v>
      </c>
      <c r="R7" s="26">
        <f>B7-D7</f>
        <v>0.55360826216784986</v>
      </c>
      <c r="S7" s="26">
        <f>SUM(C7)*$B$4*$F$4</f>
        <v>1.5536082621678522</v>
      </c>
      <c r="T7" s="9">
        <f>SUM(C7)*$D$4*$H$4</f>
        <v>-1.5623710824125288</v>
      </c>
      <c r="U7" s="91">
        <f>S7+T7</f>
        <v>-8.7628202446765613E-3</v>
      </c>
      <c r="V7" s="68">
        <f>(U7-W7*D7)/B7</f>
        <v>0.27604519606787692</v>
      </c>
      <c r="W7" s="18">
        <f>-COUNT(D7:M7)</f>
        <v>-1</v>
      </c>
    </row>
    <row r="8" spans="1:23" x14ac:dyDescent="0.2">
      <c r="A8" s="20">
        <v>2</v>
      </c>
      <c r="B8" s="19">
        <f>C8*B4</f>
        <v>0.93973486711866139</v>
      </c>
      <c r="C8" s="19">
        <f>1/(1-B4*D4)</f>
        <v>1.2097449402172824</v>
      </c>
      <c r="D8" s="32">
        <f>C8*D4</f>
        <v>0.27001007309862218</v>
      </c>
      <c r="E8" s="1">
        <f>D8*D4</f>
        <v>6.0265132881340049E-2</v>
      </c>
      <c r="F8" s="1"/>
      <c r="G8" s="1"/>
      <c r="H8" s="1"/>
      <c r="I8" s="1"/>
      <c r="J8" s="1"/>
      <c r="K8" s="1"/>
      <c r="L8" s="1"/>
      <c r="M8" s="3"/>
      <c r="N8">
        <f>B8+E8</f>
        <v>1.0000000000000013</v>
      </c>
      <c r="R8" s="16">
        <f>B8-E8</f>
        <v>0.87946973423732133</v>
      </c>
      <c r="S8" s="16">
        <f>SUM(C8:D8)*$B$4*$F$4</f>
        <v>2.2989596146718898</v>
      </c>
      <c r="T8" s="3">
        <f>SUM(C8:D8)*$D$4*$H$4</f>
        <v>-2.3119264418597356</v>
      </c>
      <c r="U8" s="92">
        <f>S8+T8+U7</f>
        <v>-2.172964743252237E-2</v>
      </c>
      <c r="V8" s="68">
        <f>(U8-W8*E8)/B8</f>
        <v>0.10513669523946914</v>
      </c>
      <c r="W8" s="19">
        <f>-COUNT(D8:M8)</f>
        <v>-2</v>
      </c>
    </row>
    <row r="9" spans="1:23" x14ac:dyDescent="0.2">
      <c r="A9" s="20">
        <v>3</v>
      </c>
      <c r="B9" s="19">
        <f>C9*B4</f>
        <v>0.98297900338342592</v>
      </c>
      <c r="C9" s="19">
        <f>1/(1-D4*B4/(1-D4*B4))</f>
        <v>1.2654142325579696</v>
      </c>
      <c r="D9" s="32">
        <f>C9*D4*C8</f>
        <v>0.34167458943301426</v>
      </c>
      <c r="E9" s="1">
        <f>D9*(D4)</f>
        <v>7.6260356875044982E-2</v>
      </c>
      <c r="F9" s="1">
        <f>E9*D4</f>
        <v>1.7020996616575679E-2</v>
      </c>
      <c r="G9" s="1"/>
      <c r="H9" s="1"/>
      <c r="I9" s="1"/>
      <c r="J9" s="1"/>
      <c r="K9" s="1"/>
      <c r="L9" s="1"/>
      <c r="M9" s="3"/>
      <c r="N9">
        <f>B9+F9</f>
        <v>1.0000000000000016</v>
      </c>
      <c r="R9" s="16">
        <f>B9-F9</f>
        <v>0.96595800676685029</v>
      </c>
      <c r="S9" s="16">
        <f>SUM(C9:E9)*$B$4*$F$4</f>
        <v>2.6152651923997321</v>
      </c>
      <c r="T9" s="3">
        <f>SUM(C9:E9)*$D$4*$H$4</f>
        <v>-2.630016078663159</v>
      </c>
      <c r="U9" s="92">
        <f t="shared" ref="U9:U15" si="0">S9+T9+U8</f>
        <v>-3.648053369594928E-2</v>
      </c>
      <c r="V9" s="68">
        <f>(U9-W9*F9)/B9</f>
        <v>1.4834961991644548E-2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0.99513322980670305</v>
      </c>
      <c r="C10" s="19">
        <f>1/(1-D4*B4/(1-D4*B4/(1-D4*B4)))</f>
        <v>1.2810606818196613</v>
      </c>
      <c r="D10" s="32">
        <f>C10*D4*C9</f>
        <v>0.36181666725623479</v>
      </c>
      <c r="E10" s="1">
        <f>D10*D4*C8</f>
        <v>9.7694144774155833E-2</v>
      </c>
      <c r="F10" s="1">
        <f>E10*D4</f>
        <v>2.180492953088059E-2</v>
      </c>
      <c r="G10" s="1">
        <f>F10*D4</f>
        <v>4.866770193298689E-3</v>
      </c>
      <c r="H10" s="1"/>
      <c r="I10" s="1"/>
      <c r="J10" s="1"/>
      <c r="K10" s="1"/>
      <c r="L10" s="1"/>
      <c r="M10" s="3"/>
      <c r="N10">
        <f>B10+G10</f>
        <v>1.0000000000000018</v>
      </c>
      <c r="R10" s="16">
        <f>B10-G10</f>
        <v>0.99026645961340432</v>
      </c>
      <c r="S10" s="16">
        <f>SUM(C10:F10)*$B$4*$F$4</f>
        <v>2.7380425724144457</v>
      </c>
      <c r="T10" s="3">
        <f>SUM(C10:F10)*$D$4*$H$4</f>
        <v>-2.7534859602159889</v>
      </c>
      <c r="U10" s="92">
        <f t="shared" si="0"/>
        <v>-5.1923921497492476E-2</v>
      </c>
      <c r="V10" s="68">
        <f>(U10-W10*G10)/B10</f>
        <v>-3.2615573223901094E-2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0.99860360400604897</v>
      </c>
      <c r="C11" s="19">
        <f>1/(1-D4*B4/(1-D4*B4/(1-D4*B4/(1-D4*B4))))</f>
        <v>1.2855281840644079</v>
      </c>
      <c r="D11" s="32">
        <f>C11*D4*C10</f>
        <v>0.36756779816038299</v>
      </c>
      <c r="E11" s="1">
        <f>D11*D4*C9</f>
        <v>0.10381409531061063</v>
      </c>
      <c r="F11" s="1">
        <f>E11*D4*C8</f>
        <v>2.8030851463485308E-2</v>
      </c>
      <c r="G11" s="1">
        <f>F11*D4</f>
        <v>6.2563702488500515E-3</v>
      </c>
      <c r="H11" s="1">
        <f>G11*D4</f>
        <v>1.3963959939527709E-3</v>
      </c>
      <c r="I11" s="1"/>
      <c r="J11" s="1"/>
      <c r="K11" s="1"/>
      <c r="L11" s="1"/>
      <c r="M11" s="3"/>
      <c r="N11">
        <f>B11+H11</f>
        <v>1.0000000000000018</v>
      </c>
      <c r="R11" s="16">
        <f>B11-H11</f>
        <v>0.99720720801209617</v>
      </c>
      <c r="S11" s="16">
        <f>SUM(C11:G11)*$B$4*$F$4</f>
        <v>2.7828189232840268</v>
      </c>
      <c r="T11" s="3">
        <f>SUM(C11:G11)*$D$4*$H$4</f>
        <v>-2.7985148632400847</v>
      </c>
      <c r="U11" s="92">
        <f t="shared" si="0"/>
        <v>-6.7619861453550367E-2</v>
      </c>
      <c r="V11" s="68">
        <f>(U11-W11*H11)/B11</f>
        <v>-6.0722674383036981E-2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0.99959894031641294</v>
      </c>
      <c r="C12" s="19">
        <f>1/(1-D4*B4/(1-D4*B4/(1-D4*B4/(1-D4*B4/(1-D4*B4)))))</f>
        <v>1.2868095061770686</v>
      </c>
      <c r="D12" s="32">
        <f>C12*D4*C11</f>
        <v>0.36921727717496133</v>
      </c>
      <c r="E12" s="1">
        <f>D12*D4*C10</f>
        <v>0.10556935530179931</v>
      </c>
      <c r="F12" s="1">
        <f>E12*D4*C9</f>
        <v>2.9816505058472647E-2</v>
      </c>
      <c r="G12" s="1">
        <f>F12*D4*C8</f>
        <v>8.0507567103836383E-3</v>
      </c>
      <c r="H12" s="1">
        <f>G12*D4</f>
        <v>1.7968956394060021E-3</v>
      </c>
      <c r="I12" s="1">
        <f>H12*D4</f>
        <v>4.0105968358872978E-4</v>
      </c>
      <c r="J12" s="1"/>
      <c r="K12" s="1"/>
      <c r="L12" s="1"/>
      <c r="M12" s="3"/>
      <c r="N12">
        <f>B12+I12</f>
        <v>1.0000000000000018</v>
      </c>
      <c r="R12" s="16">
        <f>B12-I12</f>
        <v>0.99919788063282422</v>
      </c>
      <c r="S12" s="16">
        <f>SUM(C12:H12)*$B$4*$F$4</f>
        <v>2.7984528782769775</v>
      </c>
      <c r="T12" s="3">
        <f>SUM(C12:H12)*$D$4*$H$4</f>
        <v>-2.8142369984652418</v>
      </c>
      <c r="U12" s="92">
        <f t="shared" si="0"/>
        <v>-8.3403981641814617E-2</v>
      </c>
      <c r="V12" s="68">
        <f>(U12-W12*I12)/B12</f>
        <v>-8.1030121455154064E-2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0.99988477848283186</v>
      </c>
      <c r="C13" s="19">
        <f>1/(1-D4*B4/(1-D4*B4/(1-D4*B4/(1-D4*B4/(1-D4*B4/(1-D4*B4))))))</f>
        <v>1.2871774730235117</v>
      </c>
      <c r="D13" s="32">
        <f>C13*D4*C12</f>
        <v>0.36969097039017323</v>
      </c>
      <c r="E13" s="1">
        <f>D13*D4*C11</f>
        <v>0.10607342643056815</v>
      </c>
      <c r="F13" s="1">
        <f>E13*D4*C10</f>
        <v>3.032930454557646E-2</v>
      </c>
      <c r="G13" s="1">
        <f>F13*D4*C9</f>
        <v>8.5660640800344547E-3</v>
      </c>
      <c r="H13" s="1">
        <f>G13*D4*C8</f>
        <v>2.3129235884175852E-3</v>
      </c>
      <c r="I13" s="1">
        <f>H13*D4</f>
        <v>5.1623499005335036E-4</v>
      </c>
      <c r="J13" s="1">
        <f>I13*D4</f>
        <v>1.1522151716983914E-4</v>
      </c>
      <c r="K13" s="1"/>
      <c r="L13" s="1"/>
      <c r="M13" s="3"/>
      <c r="N13">
        <f>B13+J13</f>
        <v>1.0000000000000018</v>
      </c>
      <c r="R13" s="16">
        <f>B13-J13</f>
        <v>0.99976955696566205</v>
      </c>
      <c r="S13" s="16">
        <f>SUM(C13:I13)*$B$4*$F$4</f>
        <v>2.803744624910983</v>
      </c>
      <c r="T13" s="3">
        <f>SUM(C13:I13)*$D$4*$H$4</f>
        <v>-2.8195585921499249</v>
      </c>
      <c r="U13" s="92">
        <f t="shared" si="0"/>
        <v>-9.9217948880756524E-2</v>
      </c>
      <c r="V13" s="68">
        <f>(U13-W13*J13)/B13</f>
        <v>-9.8422738677841959E-2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0.99996689498130664</v>
      </c>
      <c r="C14" s="19">
        <f>1/(1-D4*B4/(1-D4*B4/(1-D4*B4/(1-D4*B4/(1-D4*B4/(1-D4*B4/(1-D4*B4)))))))</f>
        <v>1.2872831837106578</v>
      </c>
      <c r="D14" s="32">
        <f>C14*D4*C13</f>
        <v>0.36982705448514142</v>
      </c>
      <c r="E14" s="1">
        <f>D14*D4*C12</f>
        <v>0.10621823758925746</v>
      </c>
      <c r="F14" s="1">
        <f>E14*D4*C11</f>
        <v>3.047662321483683E-2</v>
      </c>
      <c r="G14" s="1">
        <f>F14*D4*C10</f>
        <v>8.7141032217773039E-3</v>
      </c>
      <c r="H14" s="1">
        <f>G14*D4*C9</f>
        <v>2.461169740493313E-3</v>
      </c>
      <c r="I14" s="1">
        <f>H14*D4*C8</f>
        <v>6.6454062153871647E-4</v>
      </c>
      <c r="J14" s="1">
        <f>I14*D4</f>
        <v>1.4832272145436272E-4</v>
      </c>
      <c r="K14" s="1">
        <f>J14*D4</f>
        <v>3.3105018695003528E-5</v>
      </c>
      <c r="L14" s="1"/>
      <c r="M14" s="3"/>
      <c r="N14">
        <f>B14+K14</f>
        <v>1.0000000000000016</v>
      </c>
      <c r="R14" s="16">
        <f>B14-K14</f>
        <v>0.99993378996261162</v>
      </c>
      <c r="S14" s="16">
        <f>SUM(C14:J14)*$B$4*$F$4</f>
        <v>2.8054952901369083</v>
      </c>
      <c r="T14" s="3">
        <f>SUM(C14:J14)*$D$4*$H$4</f>
        <v>-2.8213191316569404</v>
      </c>
      <c r="U14" s="92">
        <f t="shared" si="0"/>
        <v>-0.11504179040078855</v>
      </c>
      <c r="V14" s="68">
        <f>(U14-W14*K14)/B14</f>
        <v>-0.11478075007010523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0.99999048816447544</v>
      </c>
      <c r="C15" s="19">
        <f>1/(1-D4*B4/(1-D4*B4/(1-D4*B4/(1-D4*B4/(1-D4*B4/(1-D4*B4/(1-D4*B4/(1-D4*B4))))))))</f>
        <v>1.2873135558240705</v>
      </c>
      <c r="D15" s="32">
        <f>C15*D4*C14</f>
        <v>0.36986615329035788</v>
      </c>
      <c r="E15" s="1">
        <f>D15*D4*C13</f>
        <v>0.10625984379818351</v>
      </c>
      <c r="F15" s="1">
        <f>E15*D4*C12</f>
        <v>3.0518949865541298E-2</v>
      </c>
      <c r="G15" s="1">
        <f>F15*D4*C11</f>
        <v>8.7566368739925866E-3</v>
      </c>
      <c r="H15" s="1">
        <f>G15*D4*C10</f>
        <v>2.5037628695834266E-3</v>
      </c>
      <c r="I15" s="1">
        <f>H15*D4*C9</f>
        <v>7.0715083986951132E-4</v>
      </c>
      <c r="J15" s="1">
        <f>I15*D4*C8</f>
        <v>1.9093784996491883E-4</v>
      </c>
      <c r="K15" s="1">
        <f>J15*D4</f>
        <v>4.2616539331887324E-5</v>
      </c>
      <c r="L15" s="1">
        <f>K15*D4</f>
        <v>9.5118355263767006E-6</v>
      </c>
      <c r="M15" s="3"/>
      <c r="N15">
        <f>B15+L15</f>
        <v>1.0000000000000018</v>
      </c>
      <c r="R15" s="16">
        <f>B15-L15</f>
        <v>0.99998097632894911</v>
      </c>
      <c r="S15" s="16">
        <f>SUM(C15:K15)*$B$4*$F$4</f>
        <v>2.8060644893956384</v>
      </c>
      <c r="T15" s="3">
        <f>SUM(C15:K15)*$D$4*$H$4</f>
        <v>-2.8218915413715551</v>
      </c>
      <c r="U15" s="92">
        <f t="shared" si="0"/>
        <v>-0.13086884237670526</v>
      </c>
      <c r="V15" s="68">
        <f>(U15-W15*L15)/B15</f>
        <v>-0.13078447985742944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0.99999726701171254</v>
      </c>
      <c r="C16" s="33">
        <f>1/(1-D4*B4/(1-D4*B4/(1-D4*B4/(1-D4*B4/(1-D4*B4/(1-D4*B4/(1-D4*B4/(1-D4*B4/(1-D4*B4)))))))))</f>
        <v>1.2873222824090176</v>
      </c>
      <c r="D16" s="38">
        <f>C16*D4*C15</f>
        <v>0.3698773872483121</v>
      </c>
      <c r="E16" s="28">
        <f>D16*D4*C14</f>
        <v>0.1062717981890945</v>
      </c>
      <c r="F16" s="28">
        <f>E16*D4*C13</f>
        <v>3.0531111255428432E-2</v>
      </c>
      <c r="G16" s="28">
        <f>F16*D4*C12</f>
        <v>8.7688577400262709E-3</v>
      </c>
      <c r="H16" s="28">
        <f>G16*D4*C11</f>
        <v>2.5160008246485396E-3</v>
      </c>
      <c r="I16" s="28">
        <f>H16*D4*C10</f>
        <v>7.1939370505426175E-4</v>
      </c>
      <c r="J16" s="28">
        <f>I16*D4*C9</f>
        <v>2.0318212595372536E-4</v>
      </c>
      <c r="K16" s="28">
        <f>J16*D4*C8</f>
        <v>5.4861220681098851E-5</v>
      </c>
      <c r="L16" s="28">
        <f>K16*D4</f>
        <v>1.2244797819714432E-5</v>
      </c>
      <c r="M16" s="4">
        <f>L16*D4</f>
        <v>2.7329882890728301E-6</v>
      </c>
      <c r="N16">
        <f>B16+M16</f>
        <v>1.0000000000000016</v>
      </c>
      <c r="R16" s="17">
        <f>B16-M16</f>
        <v>0.99999453402342342</v>
      </c>
      <c r="S16" s="17">
        <f>SUM(C16:L16)*$B$4*$F$4</f>
        <v>2.8062470566448634</v>
      </c>
      <c r="T16" s="4">
        <f>SUM(C16:L16)*$D$4*$H$4</f>
        <v>-2.8220751383552543</v>
      </c>
      <c r="U16" s="93">
        <f>S16+T16+U15</f>
        <v>-0.14669692408709611</v>
      </c>
      <c r="V16" s="69">
        <f>(U16-W16*M16)/B16</f>
        <v>-0.14666999505158398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7</v>
      </c>
      <c r="D19" s="9">
        <f>SUM($C$19:C19)</f>
        <v>7</v>
      </c>
      <c r="E19" s="26">
        <f t="shared" ref="E19:E28" si="2">B19/R7</f>
        <v>1.8063314230249106</v>
      </c>
      <c r="F19" s="9">
        <f t="shared" ref="F19:F28" si="3">D19/R7</f>
        <v>12.644319961174373</v>
      </c>
      <c r="G19" s="2">
        <f>F19*2</f>
        <v>25.288639922348747</v>
      </c>
    </row>
    <row r="20" spans="1:7" x14ac:dyDescent="0.2">
      <c r="A20" s="19">
        <v>2</v>
      </c>
      <c r="B20" s="16">
        <f>C19</f>
        <v>7</v>
      </c>
      <c r="C20" s="1">
        <f>B20*$O$2</f>
        <v>49</v>
      </c>
      <c r="D20" s="3">
        <f>SUM($C$19:C20)</f>
        <v>56</v>
      </c>
      <c r="E20" s="16">
        <f t="shared" si="2"/>
        <v>7.9593415526350322</v>
      </c>
      <c r="F20" s="3">
        <f t="shared" si="3"/>
        <v>63.674732421080257</v>
      </c>
      <c r="G20" s="3">
        <f t="shared" ref="G20:G28" si="4">F20*2</f>
        <v>127.34946484216051</v>
      </c>
    </row>
    <row r="21" spans="1:7" x14ac:dyDescent="0.2">
      <c r="A21" s="19">
        <v>3</v>
      </c>
      <c r="B21" s="16">
        <f t="shared" ref="B21:B28" si="5">C20</f>
        <v>49</v>
      </c>
      <c r="C21" s="1">
        <f>B21*$O$2</f>
        <v>343</v>
      </c>
      <c r="D21" s="3">
        <f>SUM($C$19:C21)</f>
        <v>399</v>
      </c>
      <c r="E21" s="16">
        <f t="shared" si="2"/>
        <v>50.726842840722938</v>
      </c>
      <c r="F21" s="3">
        <f t="shared" si="3"/>
        <v>413.06143456017253</v>
      </c>
      <c r="G21" s="3">
        <f t="shared" si="4"/>
        <v>826.12286912034506</v>
      </c>
    </row>
    <row r="22" spans="1:7" x14ac:dyDescent="0.2">
      <c r="A22" s="19">
        <v>4</v>
      </c>
      <c r="B22" s="16">
        <f t="shared" si="5"/>
        <v>343</v>
      </c>
      <c r="C22" s="1">
        <f>B22*$O$2</f>
        <v>2401</v>
      </c>
      <c r="D22" s="3">
        <f>SUM($C$19:C22)</f>
        <v>2800</v>
      </c>
      <c r="E22" s="16">
        <f t="shared" si="2"/>
        <v>346.37142020735075</v>
      </c>
      <c r="F22" s="3">
        <f t="shared" si="3"/>
        <v>2827.5217976110266</v>
      </c>
      <c r="G22" s="3">
        <f t="shared" si="4"/>
        <v>5655.0435952220532</v>
      </c>
    </row>
    <row r="23" spans="1:7" x14ac:dyDescent="0.2">
      <c r="A23" s="19">
        <v>5</v>
      </c>
      <c r="B23" s="16">
        <f t="shared" si="5"/>
        <v>2401</v>
      </c>
      <c r="C23" s="1">
        <f>B23*$O$2</f>
        <v>16807</v>
      </c>
      <c r="D23" s="3">
        <f>SUM($C$19:C23)</f>
        <v>19607</v>
      </c>
      <c r="E23" s="16">
        <f t="shared" si="2"/>
        <v>2407.7242730588805</v>
      </c>
      <c r="F23" s="3">
        <f t="shared" si="3"/>
        <v>19661.911629265083</v>
      </c>
      <c r="G23" s="3">
        <f t="shared" si="4"/>
        <v>39323.823258530167</v>
      </c>
    </row>
    <row r="24" spans="1:7" x14ac:dyDescent="0.2">
      <c r="A24" s="19">
        <v>6</v>
      </c>
      <c r="B24" s="16">
        <f t="shared" si="5"/>
        <v>16807</v>
      </c>
      <c r="C24" s="1">
        <f>B24*$O$2</f>
        <v>117649</v>
      </c>
      <c r="D24" s="3">
        <f>SUM($C$19:C24)</f>
        <v>137256</v>
      </c>
      <c r="E24" s="16">
        <f t="shared" si="2"/>
        <v>16820.492042432663</v>
      </c>
      <c r="F24" s="3">
        <f t="shared" si="3"/>
        <v>137366.18407664291</v>
      </c>
      <c r="G24" s="3">
        <f t="shared" si="4"/>
        <v>274732.36815328582</v>
      </c>
    </row>
    <row r="25" spans="1:7" x14ac:dyDescent="0.2">
      <c r="A25" s="19">
        <v>7</v>
      </c>
      <c r="B25" s="16">
        <f t="shared" si="5"/>
        <v>117649</v>
      </c>
      <c r="C25" s="1">
        <f>B25*$O$2</f>
        <v>823543</v>
      </c>
      <c r="D25" s="3">
        <f>SUM($C$19:C25)</f>
        <v>960799</v>
      </c>
      <c r="E25" s="16">
        <f t="shared" si="2"/>
        <v>117676.11764161845</v>
      </c>
      <c r="F25" s="3">
        <f t="shared" si="3"/>
        <v>961020.46047097177</v>
      </c>
      <c r="G25" s="3">
        <f t="shared" si="4"/>
        <v>1922040.9209419435</v>
      </c>
    </row>
    <row r="26" spans="1:7" x14ac:dyDescent="0.2">
      <c r="A26" s="19">
        <v>8</v>
      </c>
      <c r="B26" s="16">
        <f t="shared" si="5"/>
        <v>823543</v>
      </c>
      <c r="C26" s="1">
        <f>B26*$O$2</f>
        <v>5764801</v>
      </c>
      <c r="D26" s="3">
        <f>SUM($C$19:C26)</f>
        <v>6725600</v>
      </c>
      <c r="E26" s="16">
        <f t="shared" si="2"/>
        <v>823597.5304232823</v>
      </c>
      <c r="F26" s="3">
        <f t="shared" si="3"/>
        <v>6726045.3317128886</v>
      </c>
      <c r="G26" s="3">
        <f t="shared" si="4"/>
        <v>13452090.663425777</v>
      </c>
    </row>
    <row r="27" spans="1:7" x14ac:dyDescent="0.2">
      <c r="A27" s="19">
        <v>9</v>
      </c>
      <c r="B27" s="16">
        <f t="shared" si="5"/>
        <v>5764801</v>
      </c>
      <c r="C27" s="1">
        <f>B27*$O$2</f>
        <v>40353607</v>
      </c>
      <c r="D27" s="3">
        <f>SUM($C$19:C27)</f>
        <v>47079207</v>
      </c>
      <c r="E27" s="16">
        <f t="shared" si="2"/>
        <v>5764910.6697642198</v>
      </c>
      <c r="F27" s="3">
        <f t="shared" si="3"/>
        <v>47080102.636385597</v>
      </c>
      <c r="G27" s="3">
        <f t="shared" si="4"/>
        <v>94160205.272771195</v>
      </c>
    </row>
    <row r="28" spans="1:7" ht="17" thickBot="1" x14ac:dyDescent="0.25">
      <c r="A28" s="33">
        <v>10</v>
      </c>
      <c r="B28" s="17">
        <f t="shared" si="5"/>
        <v>40353607</v>
      </c>
      <c r="C28" s="28">
        <f>B28*$O$2</f>
        <v>282475249</v>
      </c>
      <c r="D28" s="4">
        <f>SUM($C$19:C28)</f>
        <v>329554456</v>
      </c>
      <c r="E28" s="17">
        <f t="shared" si="2"/>
        <v>40353827.573076293</v>
      </c>
      <c r="F28" s="4">
        <f t="shared" si="3"/>
        <v>329556257.34678334</v>
      </c>
      <c r="G28" s="4">
        <f t="shared" si="4"/>
        <v>659112514.69356668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7</v>
      </c>
      <c r="D31" s="9">
        <f>SUM($C$31:C31)</f>
        <v>7</v>
      </c>
      <c r="E31" s="3">
        <f t="shared" ref="E31:E40" si="6">B31/R7</f>
        <v>1.8063314230249106</v>
      </c>
      <c r="F31" s="3">
        <f t="shared" ref="F31:F40" si="7">D31/R7</f>
        <v>12.644319961174373</v>
      </c>
      <c r="G31" s="2">
        <f>F31*2</f>
        <v>25.288639922348747</v>
      </c>
    </row>
    <row r="32" spans="1:7" x14ac:dyDescent="0.2">
      <c r="A32" s="19">
        <v>2</v>
      </c>
      <c r="B32" s="16">
        <f>B31*($O$2+1)</f>
        <v>8</v>
      </c>
      <c r="C32" s="1">
        <f>B32*$O$2</f>
        <v>56</v>
      </c>
      <c r="D32" s="3">
        <f>SUM($C$31:C32)</f>
        <v>63</v>
      </c>
      <c r="E32" s="3">
        <f t="shared" si="6"/>
        <v>9.096390345868608</v>
      </c>
      <c r="F32" s="3">
        <f t="shared" si="7"/>
        <v>71.634073973715289</v>
      </c>
      <c r="G32" s="3">
        <f t="shared" ref="G32:G40" si="8">F32*2</f>
        <v>143.26814794743058</v>
      </c>
    </row>
    <row r="33" spans="1:7" x14ac:dyDescent="0.2">
      <c r="A33" s="19">
        <v>3</v>
      </c>
      <c r="B33" s="16">
        <f>B32*($O$2+1)</f>
        <v>64</v>
      </c>
      <c r="C33" s="1">
        <f>B33*$O$2</f>
        <v>448</v>
      </c>
      <c r="D33" s="3">
        <f>SUM($C$31:C33)</f>
        <v>511</v>
      </c>
      <c r="E33" s="3">
        <f t="shared" si="6"/>
        <v>66.255468200127922</v>
      </c>
      <c r="F33" s="3">
        <f t="shared" si="7"/>
        <v>529.00850391039637</v>
      </c>
      <c r="G33" s="3">
        <f t="shared" si="8"/>
        <v>1058.0170078207927</v>
      </c>
    </row>
    <row r="34" spans="1:7" x14ac:dyDescent="0.2">
      <c r="A34" s="19">
        <v>4</v>
      </c>
      <c r="B34" s="16">
        <f>B33*($O$2+1)</f>
        <v>512</v>
      </c>
      <c r="C34" s="1">
        <f>B34*$O$2</f>
        <v>3584</v>
      </c>
      <c r="D34" s="3">
        <f>SUM($C$31:C34)</f>
        <v>4095</v>
      </c>
      <c r="E34" s="3">
        <f t="shared" si="6"/>
        <v>517.03255727744488</v>
      </c>
      <c r="F34" s="3">
        <f t="shared" si="7"/>
        <v>4135.2506290061265</v>
      </c>
      <c r="G34" s="3">
        <f t="shared" si="8"/>
        <v>8270.5012580122529</v>
      </c>
    </row>
    <row r="35" spans="1:7" x14ac:dyDescent="0.2">
      <c r="A35" s="19">
        <v>5</v>
      </c>
      <c r="B35" s="16">
        <f>B34*($O$2+1)</f>
        <v>4096</v>
      </c>
      <c r="C35" s="1">
        <f>B35*$O$2</f>
        <v>28672</v>
      </c>
      <c r="D35" s="3">
        <f>SUM($C$31:C35)</f>
        <v>32767</v>
      </c>
      <c r="E35" s="3">
        <f t="shared" si="6"/>
        <v>4107.4713129734173</v>
      </c>
      <c r="F35" s="3">
        <f t="shared" si="7"/>
        <v>32858.76770317382</v>
      </c>
      <c r="G35" s="3">
        <f t="shared" si="8"/>
        <v>65717.535406347641</v>
      </c>
    </row>
    <row r="36" spans="1:7" x14ac:dyDescent="0.2">
      <c r="A36" s="19">
        <v>6</v>
      </c>
      <c r="B36" s="16">
        <f>B35*($O$2+1)</f>
        <v>32768</v>
      </c>
      <c r="C36" s="1">
        <f>B36*$O$2</f>
        <v>229376</v>
      </c>
      <c r="D36" s="3">
        <f>SUM($C$31:C36)</f>
        <v>262143</v>
      </c>
      <c r="E36" s="3">
        <f t="shared" si="6"/>
        <v>32794.304947131161</v>
      </c>
      <c r="F36" s="3">
        <f t="shared" si="7"/>
        <v>262353.43877428601</v>
      </c>
      <c r="G36" s="3">
        <f t="shared" si="8"/>
        <v>524706.87754857203</v>
      </c>
    </row>
    <row r="37" spans="1:7" x14ac:dyDescent="0.2">
      <c r="A37" s="19">
        <v>7</v>
      </c>
      <c r="B37" s="16">
        <f>B36*($O$2+1)</f>
        <v>262144</v>
      </c>
      <c r="C37" s="1">
        <f>B37*$O$2</f>
        <v>1835008</v>
      </c>
      <c r="D37" s="3">
        <f>SUM($C$31:C37)</f>
        <v>2097151</v>
      </c>
      <c r="E37" s="3">
        <f t="shared" si="6"/>
        <v>262204.42318289512</v>
      </c>
      <c r="F37" s="3">
        <f t="shared" si="7"/>
        <v>2097634.3852326646</v>
      </c>
      <c r="G37" s="3">
        <f t="shared" si="8"/>
        <v>4195268.7704653293</v>
      </c>
    </row>
    <row r="38" spans="1:7" x14ac:dyDescent="0.2">
      <c r="A38" s="19">
        <v>8</v>
      </c>
      <c r="B38" s="16">
        <f>B37*($O$2+1)</f>
        <v>2097152</v>
      </c>
      <c r="C38" s="1">
        <f>B38*$O$2</f>
        <v>14680064</v>
      </c>
      <c r="D38" s="3">
        <f>SUM($C$31:C38)</f>
        <v>16777215</v>
      </c>
      <c r="E38" s="3">
        <f t="shared" si="6"/>
        <v>2097290.8617063677</v>
      </c>
      <c r="F38" s="3">
        <f t="shared" si="7"/>
        <v>16778325.893584728</v>
      </c>
      <c r="G38" s="3">
        <f t="shared" si="8"/>
        <v>33556651.787169456</v>
      </c>
    </row>
    <row r="39" spans="1:7" x14ac:dyDescent="0.2">
      <c r="A39" s="19">
        <v>9</v>
      </c>
      <c r="B39" s="16">
        <f>B38*($O$2+1)</f>
        <v>16777216</v>
      </c>
      <c r="C39" s="1">
        <f>B39*$O$2</f>
        <v>117440512</v>
      </c>
      <c r="D39" s="3">
        <f>SUM($C$31:C39)</f>
        <v>134217727</v>
      </c>
      <c r="E39" s="3">
        <f t="shared" si="6"/>
        <v>16777535.170310125</v>
      </c>
      <c r="F39" s="3">
        <f t="shared" si="7"/>
        <v>134220280.36246198</v>
      </c>
      <c r="G39" s="3">
        <f t="shared" si="8"/>
        <v>268440560.72492397</v>
      </c>
    </row>
    <row r="40" spans="1:7" ht="17" thickBot="1" x14ac:dyDescent="0.25">
      <c r="A40" s="33">
        <v>10</v>
      </c>
      <c r="B40" s="17">
        <f>B39*($O$2+1)</f>
        <v>134217728</v>
      </c>
      <c r="C40" s="28">
        <f>B40*$O$2</f>
        <v>939524096</v>
      </c>
      <c r="D40" s="4">
        <f>SUM($C$31:C40)</f>
        <v>1073741823</v>
      </c>
      <c r="E40" s="3">
        <f t="shared" si="6"/>
        <v>134218461.63496745</v>
      </c>
      <c r="F40" s="3">
        <f t="shared" si="7"/>
        <v>1073747692.0797341</v>
      </c>
      <c r="G40" s="4">
        <f t="shared" si="8"/>
        <v>2147495384.1594682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7</v>
      </c>
      <c r="D43" s="9">
        <f>SUM(C43:C43)</f>
        <v>7</v>
      </c>
      <c r="E43" s="26">
        <f t="shared" ref="E43:E52" si="9">B43/R7</f>
        <v>1.8063314230249106</v>
      </c>
      <c r="F43" s="9">
        <f t="shared" ref="F43:F52" si="10">D43/R7</f>
        <v>12.644319961174373</v>
      </c>
      <c r="G43" s="2">
        <f>F43*2</f>
        <v>25.288639922348747</v>
      </c>
    </row>
    <row r="44" spans="1:7" x14ac:dyDescent="0.2">
      <c r="A44" s="19">
        <v>2</v>
      </c>
      <c r="B44" s="16">
        <f>B43*$O$2*2</f>
        <v>14</v>
      </c>
      <c r="C44" s="1">
        <f>B44*$O$2</f>
        <v>98</v>
      </c>
      <c r="D44" s="3">
        <f>SUM($C$43:C44)</f>
        <v>105</v>
      </c>
      <c r="E44" s="16">
        <f t="shared" si="9"/>
        <v>15.918683105270064</v>
      </c>
      <c r="F44" s="3">
        <f t="shared" si="10"/>
        <v>119.39012328952548</v>
      </c>
      <c r="G44" s="3">
        <f t="shared" ref="G44:G52" si="11">F44*2</f>
        <v>238.78024657905095</v>
      </c>
    </row>
    <row r="45" spans="1:7" x14ac:dyDescent="0.2">
      <c r="A45" s="19">
        <v>3</v>
      </c>
      <c r="B45" s="16">
        <f>B44*$O$2*2</f>
        <v>196</v>
      </c>
      <c r="C45" s="1">
        <f>B45*$O$2</f>
        <v>1372</v>
      </c>
      <c r="D45" s="3">
        <f>SUM($C$43:C45)</f>
        <v>1477</v>
      </c>
      <c r="E45" s="16">
        <f t="shared" si="9"/>
        <v>202.90737136289175</v>
      </c>
      <c r="F45" s="3">
        <f t="shared" si="10"/>
        <v>1529.0519770560772</v>
      </c>
      <c r="G45" s="3">
        <f t="shared" si="11"/>
        <v>3058.1039541121545</v>
      </c>
    </row>
    <row r="46" spans="1:7" x14ac:dyDescent="0.2">
      <c r="A46" s="19">
        <v>4</v>
      </c>
      <c r="B46" s="16">
        <f>B45*$O$2*2</f>
        <v>2744</v>
      </c>
      <c r="C46" s="1">
        <f>B46*$O$2</f>
        <v>19208</v>
      </c>
      <c r="D46" s="3">
        <f>SUM($C$43:C46)</f>
        <v>20685</v>
      </c>
      <c r="E46" s="16">
        <f t="shared" si="9"/>
        <v>2770.971361658806</v>
      </c>
      <c r="F46" s="3">
        <f t="shared" si="10"/>
        <v>20888.317279851457</v>
      </c>
      <c r="G46" s="3">
        <f t="shared" si="11"/>
        <v>41776.634559702914</v>
      </c>
    </row>
    <row r="47" spans="1:7" x14ac:dyDescent="0.2">
      <c r="A47" s="19">
        <v>5</v>
      </c>
      <c r="B47" s="16">
        <f>B46*$O$2*2</f>
        <v>38416</v>
      </c>
      <c r="C47" s="1">
        <f>B47*$O$2</f>
        <v>268912</v>
      </c>
      <c r="D47" s="3">
        <f>SUM($C$43:C47)</f>
        <v>289597</v>
      </c>
      <c r="E47" s="16">
        <f t="shared" si="9"/>
        <v>38523.588368942088</v>
      </c>
      <c r="F47" s="3">
        <f t="shared" si="10"/>
        <v>290408.04927323305</v>
      </c>
      <c r="G47" s="3">
        <f t="shared" si="11"/>
        <v>580816.09854646609</v>
      </c>
    </row>
    <row r="48" spans="1:7" x14ac:dyDescent="0.2">
      <c r="A48" s="19">
        <v>6</v>
      </c>
      <c r="B48" s="16">
        <f>B47*$O$2*2</f>
        <v>537824</v>
      </c>
      <c r="C48" s="1">
        <f>B48*$O$2</f>
        <v>3764768</v>
      </c>
      <c r="D48" s="3">
        <f>SUM($C$43:C48)</f>
        <v>4054365</v>
      </c>
      <c r="E48" s="16">
        <f t="shared" si="9"/>
        <v>538255.74535784521</v>
      </c>
      <c r="F48" s="3">
        <f t="shared" si="10"/>
        <v>4057619.6953422679</v>
      </c>
      <c r="G48" s="3">
        <f t="shared" si="11"/>
        <v>8115239.3906845357</v>
      </c>
    </row>
    <row r="49" spans="1:7" x14ac:dyDescent="0.2">
      <c r="A49" s="19">
        <v>7</v>
      </c>
      <c r="B49" s="16">
        <f>B48*$O$2*2</f>
        <v>7529536</v>
      </c>
      <c r="C49" s="1">
        <f>B49*$O$2</f>
        <v>52706752</v>
      </c>
      <c r="D49" s="3">
        <f>SUM($C$43:C49)</f>
        <v>56761117</v>
      </c>
      <c r="E49" s="16">
        <f t="shared" si="9"/>
        <v>7531271.5290635806</v>
      </c>
      <c r="F49" s="3">
        <f t="shared" si="10"/>
        <v>56774200.218970567</v>
      </c>
      <c r="G49" s="3">
        <f t="shared" si="11"/>
        <v>113548400.43794113</v>
      </c>
    </row>
    <row r="50" spans="1:7" x14ac:dyDescent="0.2">
      <c r="A50" s="19">
        <v>8</v>
      </c>
      <c r="B50" s="16">
        <f>B49*$O$2*2</f>
        <v>105413504</v>
      </c>
      <c r="C50" s="1">
        <f>B50*$O$2</f>
        <v>737894528</v>
      </c>
      <c r="D50" s="3">
        <f>SUM($C$43:C50)</f>
        <v>794655645</v>
      </c>
      <c r="E50" s="16">
        <f t="shared" si="9"/>
        <v>105420483.89418013</v>
      </c>
      <c r="F50" s="3">
        <f t="shared" si="10"/>
        <v>794708262.66378379</v>
      </c>
      <c r="G50" s="3">
        <f t="shared" si="11"/>
        <v>1589416525.3275676</v>
      </c>
    </row>
    <row r="51" spans="1:7" x14ac:dyDescent="0.2">
      <c r="A51" s="19">
        <v>9</v>
      </c>
      <c r="B51" s="16">
        <f>B50*$O$2*2</f>
        <v>1475789056</v>
      </c>
      <c r="C51" s="1">
        <f>B51*$O$2</f>
        <v>10330523392</v>
      </c>
      <c r="D51" s="3">
        <f>SUM($C$43:C51)</f>
        <v>11125179037</v>
      </c>
      <c r="E51" s="16">
        <f t="shared" si="9"/>
        <v>1475817131.4596403</v>
      </c>
      <c r="F51" s="3">
        <f t="shared" si="10"/>
        <v>11125390682.772661</v>
      </c>
      <c r="G51" s="3">
        <f t="shared" si="11"/>
        <v>22250781365.545322</v>
      </c>
    </row>
    <row r="52" spans="1:7" ht="17" thickBot="1" x14ac:dyDescent="0.25">
      <c r="A52" s="33">
        <v>10</v>
      </c>
      <c r="B52" s="17">
        <f>B51*$O$2*2</f>
        <v>20661046784</v>
      </c>
      <c r="C52" s="28">
        <f>B52*$O$2</f>
        <v>144627327488</v>
      </c>
      <c r="D52" s="4">
        <f>SUM($C$43:C52)</f>
        <v>155752506525</v>
      </c>
      <c r="E52" s="17">
        <f t="shared" si="9"/>
        <v>20661159717.415062</v>
      </c>
      <c r="F52" s="4">
        <f t="shared" si="10"/>
        <v>155753357869.20584</v>
      </c>
      <c r="G52" s="4">
        <f t="shared" si="11"/>
        <v>311506715738.41168</v>
      </c>
    </row>
  </sheetData>
  <conditionalFormatting sqref="R7:R16">
    <cfRule type="cellIs" dxfId="263" priority="35" operator="lessThanOrEqual">
      <formula>0</formula>
    </cfRule>
    <cfRule type="cellIs" dxfId="262" priority="36" operator="greaterThan">
      <formula>0</formula>
    </cfRule>
  </conditionalFormatting>
  <conditionalFormatting sqref="F43:F52">
    <cfRule type="cellIs" dxfId="261" priority="31" stopIfTrue="1" operator="lessThan">
      <formula>0</formula>
    </cfRule>
    <cfRule type="cellIs" dxfId="260" priority="32" operator="equal">
      <formula>MIN($F$43:$F$52)</formula>
    </cfRule>
  </conditionalFormatting>
  <conditionalFormatting sqref="E43:E52">
    <cfRule type="cellIs" dxfId="259" priority="29" stopIfTrue="1" operator="lessThan">
      <formula>0</formula>
    </cfRule>
    <cfRule type="cellIs" dxfId="258" priority="30" operator="equal">
      <formula>MIN($E$43:$E$52)</formula>
    </cfRule>
  </conditionalFormatting>
  <conditionalFormatting sqref="F19:F28">
    <cfRule type="cellIs" dxfId="257" priority="21" stopIfTrue="1" operator="lessThan">
      <formula>0</formula>
    </cfRule>
    <cfRule type="cellIs" dxfId="256" priority="22" operator="equal">
      <formula>MIN($F$19:$F$28)</formula>
    </cfRule>
  </conditionalFormatting>
  <conditionalFormatting sqref="E19:E28">
    <cfRule type="cellIs" dxfId="255" priority="19" stopIfTrue="1" operator="lessThan">
      <formula>0</formula>
    </cfRule>
    <cfRule type="cellIs" dxfId="254" priority="20" operator="equal">
      <formula>MIN($E$19:$E$28)</formula>
    </cfRule>
  </conditionalFormatting>
  <conditionalFormatting sqref="F31:F40">
    <cfRule type="cellIs" dxfId="253" priority="15" stopIfTrue="1" operator="lessThan">
      <formula>0</formula>
    </cfRule>
    <cfRule type="cellIs" dxfId="252" priority="16" operator="equal">
      <formula>MIN($F$31:$F$40)</formula>
    </cfRule>
  </conditionalFormatting>
  <conditionalFormatting sqref="E31:E40">
    <cfRule type="cellIs" dxfId="251" priority="13" stopIfTrue="1" operator="lessThan">
      <formula>0</formula>
    </cfRule>
    <cfRule type="cellIs" dxfId="250" priority="14" operator="equal">
      <formula>MIN($E$31:$E$40)</formula>
    </cfRule>
  </conditionalFormatting>
  <conditionalFormatting sqref="G19:G28">
    <cfRule type="cellIs" dxfId="249" priority="11" stopIfTrue="1" operator="lessThanOrEqual">
      <formula>0</formula>
    </cfRule>
    <cfRule type="cellIs" dxfId="248" priority="12" operator="equal">
      <formula>MIN($G$19:$G$28)</formula>
    </cfRule>
  </conditionalFormatting>
  <conditionalFormatting sqref="G31:G40">
    <cfRule type="cellIs" dxfId="247" priority="9" stopIfTrue="1" operator="lessThanOrEqual">
      <formula>0</formula>
    </cfRule>
    <cfRule type="cellIs" dxfId="246" priority="10" operator="equal">
      <formula>MIN($G$19:$G$28)</formula>
    </cfRule>
  </conditionalFormatting>
  <conditionalFormatting sqref="G43:G52">
    <cfRule type="cellIs" dxfId="245" priority="7" stopIfTrue="1" operator="lessThanOrEqual">
      <formula>0</formula>
    </cfRule>
    <cfRule type="cellIs" dxfId="244" priority="8" operator="equal">
      <formula>MIN($G$19:$G$28)</formula>
    </cfRule>
  </conditionalFormatting>
  <conditionalFormatting sqref="S7:T16">
    <cfRule type="cellIs" dxfId="243" priority="3" operator="lessThanOrEqual">
      <formula>0</formula>
    </cfRule>
    <cfRule type="cellIs" dxfId="242" priority="4" operator="greaterThan">
      <formula>0</formula>
    </cfRule>
  </conditionalFormatting>
  <conditionalFormatting sqref="U7:U16">
    <cfRule type="cellIs" dxfId="241" priority="1" operator="lessThanOrEqual">
      <formula>0</formula>
    </cfRule>
    <cfRule type="cellIs" dxfId="24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1.0000000000000009</v>
      </c>
    </row>
    <row r="2" spans="1:23" x14ac:dyDescent="0.2">
      <c r="A2" t="s">
        <v>4</v>
      </c>
      <c r="B2" s="34" t="s">
        <v>12</v>
      </c>
      <c r="C2" s="40">
        <f>'P Analysis'!B31</f>
        <v>0.79899832658118608</v>
      </c>
      <c r="D2" s="34" t="s">
        <v>13</v>
      </c>
      <c r="E2" s="40">
        <f>'P Analysis'!L31</f>
        <v>0.20100167341881475</v>
      </c>
      <c r="F2" s="34" t="s">
        <v>17</v>
      </c>
      <c r="G2" s="40">
        <f>'P Analysis'!V31</f>
        <v>2.0000000000000009</v>
      </c>
      <c r="H2" t="s">
        <v>20</v>
      </c>
      <c r="I2" s="48">
        <f>'P Analysis'!W31</f>
        <v>-8</v>
      </c>
      <c r="J2" t="s">
        <v>6</v>
      </c>
      <c r="K2" s="48">
        <f>C2*G2-E2*I2</f>
        <v>3.2060100405128908</v>
      </c>
      <c r="L2" t="s">
        <v>5</v>
      </c>
      <c r="M2" s="48">
        <v>2</v>
      </c>
      <c r="N2" t="s">
        <v>47</v>
      </c>
      <c r="O2" s="48">
        <v>8</v>
      </c>
    </row>
    <row r="4" spans="1:23" x14ac:dyDescent="0.2">
      <c r="A4" t="s">
        <v>10</v>
      </c>
      <c r="B4">
        <f>$C$2</f>
        <v>0.79899832658118608</v>
      </c>
      <c r="C4" t="s">
        <v>11</v>
      </c>
      <c r="D4">
        <f>$E$2</f>
        <v>0.20100167341881475</v>
      </c>
      <c r="E4" t="s">
        <v>5</v>
      </c>
      <c r="F4">
        <f>$G$2</f>
        <v>2.0000000000000009</v>
      </c>
      <c r="G4" t="s">
        <v>72</v>
      </c>
      <c r="H4">
        <f>$I$2</f>
        <v>-8</v>
      </c>
      <c r="I4" t="s">
        <v>6</v>
      </c>
      <c r="J4">
        <f>$K$2</f>
        <v>3.2060100405128908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0.79899832658118608</v>
      </c>
      <c r="C7" s="18">
        <v>1</v>
      </c>
      <c r="D7" s="37">
        <f>C7*D4</f>
        <v>0.20100167341881475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1.0000000000000009</v>
      </c>
      <c r="R7" s="26">
        <f>B7-D7</f>
        <v>0.59799665316237127</v>
      </c>
      <c r="S7" s="26">
        <f>SUM(C7)*$B$4*$F$4</f>
        <v>1.5979966531623728</v>
      </c>
      <c r="T7" s="9">
        <f>SUM(C7)*$D$4*$H$4</f>
        <v>-1.608013387350518</v>
      </c>
      <c r="U7" s="91">
        <f>S7+T7</f>
        <v>-1.0016734188145193E-2</v>
      </c>
      <c r="V7" s="68">
        <f>(U7-W7*D7)/B7</f>
        <v>0.2390304621135694</v>
      </c>
      <c r="W7" s="18">
        <f>-COUNT(D7:M7)</f>
        <v>-1</v>
      </c>
    </row>
    <row r="8" spans="1:23" x14ac:dyDescent="0.2">
      <c r="A8" s="20">
        <v>2</v>
      </c>
      <c r="B8" s="19">
        <f>C8*B4</f>
        <v>0.95186839081375441</v>
      </c>
      <c r="C8" s="19">
        <f>1/(1-B4*D4)</f>
        <v>1.1913271394280389</v>
      </c>
      <c r="D8" s="32">
        <f>C8*D4</f>
        <v>0.23945874861428545</v>
      </c>
      <c r="E8" s="1">
        <f>D8*D4</f>
        <v>4.8131609186246663E-2</v>
      </c>
      <c r="F8" s="1"/>
      <c r="G8" s="1"/>
      <c r="H8" s="1"/>
      <c r="I8" s="1"/>
      <c r="J8" s="1"/>
      <c r="K8" s="1"/>
      <c r="L8" s="1"/>
      <c r="M8" s="3"/>
      <c r="N8">
        <f>B8+E8</f>
        <v>1.0000000000000011</v>
      </c>
      <c r="R8" s="16">
        <f>B8-E8</f>
        <v>0.9037367816275077</v>
      </c>
      <c r="S8" s="16">
        <f>SUM(C8:D8)*$B$4*$F$4</f>
        <v>2.2863910604835875</v>
      </c>
      <c r="T8" s="3">
        <f>SUM(C8:D8)*$D$4*$H$4</f>
        <v>-2.3007228624042568</v>
      </c>
      <c r="U8" s="92">
        <f>S8+T8+U7</f>
        <v>-2.4348536108814489E-2</v>
      </c>
      <c r="V8" s="68">
        <f>(U8-W8*E8)/B8</f>
        <v>7.5551077184314114E-2</v>
      </c>
      <c r="W8" s="19">
        <f>-COUNT(D8:M8)</f>
        <v>-2</v>
      </c>
    </row>
    <row r="9" spans="1:23" x14ac:dyDescent="0.2">
      <c r="A9" s="20">
        <v>3</v>
      </c>
      <c r="B9" s="19">
        <f>C9*B4</f>
        <v>0.98803652940209685</v>
      </c>
      <c r="C9" s="19">
        <f>1/(1-D4*B4/(1-D4*B4))</f>
        <v>1.2365939909158279</v>
      </c>
      <c r="D9" s="32">
        <f>C9*D4*C8</f>
        <v>0.29611324960864921</v>
      </c>
      <c r="E9" s="1">
        <f>D9*(D4)</f>
        <v>5.951925869282168E-2</v>
      </c>
      <c r="F9" s="1">
        <f>E9*D4</f>
        <v>1.1963470597904494E-2</v>
      </c>
      <c r="G9" s="1"/>
      <c r="H9" s="1"/>
      <c r="I9" s="1"/>
      <c r="J9" s="1"/>
      <c r="K9" s="1"/>
      <c r="L9" s="1"/>
      <c r="M9" s="3"/>
      <c r="N9">
        <f>B9+F9</f>
        <v>1.0000000000000013</v>
      </c>
      <c r="R9" s="16">
        <f>B9-F9</f>
        <v>0.97607305880419237</v>
      </c>
      <c r="S9" s="16">
        <f>SUM(C9:E9)*$B$4*$F$4</f>
        <v>2.5443726168256853</v>
      </c>
      <c r="T9" s="3">
        <f>SUM(C9:E9)*$D$4*$H$4</f>
        <v>-2.5603215264356654</v>
      </c>
      <c r="U9" s="92">
        <f t="shared" ref="U9:U15" si="0">S9+T9+U8</f>
        <v>-4.0297445718794567E-2</v>
      </c>
      <c r="V9" s="68">
        <f>(U9-W9*F9)/B9</f>
        <v>-4.4603957383518708E-3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0.99699941527858249</v>
      </c>
      <c r="C10" s="19">
        <f>1/(1-D4*B4/(1-D4*B4/(1-D4*B4)))</f>
        <v>1.2478116437923197</v>
      </c>
      <c r="D10" s="32">
        <f>C10*D4*C9</f>
        <v>0.31015289462829621</v>
      </c>
      <c r="E10" s="1">
        <f>D10*D4*C8</f>
        <v>7.4268824026790151E-2</v>
      </c>
      <c r="F10" s="1">
        <f>E10*D4</f>
        <v>1.4928157912232296E-2</v>
      </c>
      <c r="G10" s="1">
        <f>F10*D4</f>
        <v>3.0005847214190115E-3</v>
      </c>
      <c r="H10" s="1"/>
      <c r="I10" s="1"/>
      <c r="J10" s="1"/>
      <c r="K10" s="1"/>
      <c r="L10" s="1"/>
      <c r="M10" s="3"/>
      <c r="N10">
        <f>B10+G10</f>
        <v>1.0000000000000016</v>
      </c>
      <c r="R10" s="16">
        <f>B10-G10</f>
        <v>0.99399883055716343</v>
      </c>
      <c r="S10" s="16">
        <f>SUM(C10:F10)*$B$4*$F$4</f>
        <v>2.6321585967525478</v>
      </c>
      <c r="T10" s="3">
        <f>SUM(C10:F10)*$D$4*$H$4</f>
        <v>-2.6486577758669312</v>
      </c>
      <c r="U10" s="92">
        <f t="shared" si="0"/>
        <v>-5.6796624833177933E-2</v>
      </c>
      <c r="V10" s="68">
        <f>(U10-W10*G10)/B10</f>
        <v>-4.4929099517059819E-2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0.99924572103903231</v>
      </c>
      <c r="C11" s="19">
        <f>1/(1-D4*B4/(1-D4*B4/(1-D4*B4/(1-D4*B4))))</f>
        <v>1.2506230461266168</v>
      </c>
      <c r="D11" s="32">
        <f>C11*D4*C10</f>
        <v>0.31367155322965645</v>
      </c>
      <c r="E11" s="1">
        <f>D11*D4*C9</f>
        <v>7.7965405019832873E-2</v>
      </c>
      <c r="F11" s="1">
        <f>E11*D4*C8</f>
        <v>1.8669498321255109E-2</v>
      </c>
      <c r="G11" s="1">
        <f>F11*D4</f>
        <v>3.7526004044620299E-3</v>
      </c>
      <c r="H11" s="1">
        <f>G11*D4</f>
        <v>7.5427896096898911E-4</v>
      </c>
      <c r="I11" s="1"/>
      <c r="J11" s="1"/>
      <c r="K11" s="1"/>
      <c r="L11" s="1"/>
      <c r="M11" s="3"/>
      <c r="N11">
        <f>B11+H11</f>
        <v>1.0000000000000013</v>
      </c>
      <c r="R11" s="16">
        <f>B11-H11</f>
        <v>0.99849144207806328</v>
      </c>
      <c r="S11" s="16">
        <f>SUM(C11:G11)*$B$4*$F$4</f>
        <v>2.6601564293360145</v>
      </c>
      <c r="T11" s="3">
        <f>SUM(C11:G11)*$D$4*$H$4</f>
        <v>-2.6768311074705475</v>
      </c>
      <c r="U11" s="92">
        <f t="shared" si="0"/>
        <v>-7.3471302967710983E-2</v>
      </c>
      <c r="V11" s="68">
        <f>(U11-W11*H11)/B11</f>
        <v>-6.9752521021947345E-2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0.99981028424556484</v>
      </c>
      <c r="C12" s="19">
        <f>1/(1-D4*B4/(1-D4*B4/(1-D4*B4/(1-D4*B4/(1-D4*B4)))))</f>
        <v>1.2513296348487086</v>
      </c>
      <c r="D12" s="32">
        <f>C12*D4*C11</f>
        <v>0.31455589641109349</v>
      </c>
      <c r="E12" s="1">
        <f>D12*D4*C10</f>
        <v>7.8894465371002961E-2</v>
      </c>
      <c r="F12" s="1">
        <f>E12*D4*C9</f>
        <v>1.9609808040099531E-2</v>
      </c>
      <c r="G12" s="1">
        <f>F12*D4*C8</f>
        <v>4.6957400938485872E-3</v>
      </c>
      <c r="H12" s="1">
        <f>G12*D4</f>
        <v>9.4385161680338831E-4</v>
      </c>
      <c r="I12" s="1">
        <f>H12*D4</f>
        <v>1.8971575443653494E-4</v>
      </c>
      <c r="J12" s="1"/>
      <c r="K12" s="1"/>
      <c r="L12" s="1"/>
      <c r="M12" s="3"/>
      <c r="N12">
        <f>B12+I12</f>
        <v>1.0000000000000013</v>
      </c>
      <c r="R12" s="16">
        <f>B12-I12</f>
        <v>0.99962056849112835</v>
      </c>
      <c r="S12" s="16">
        <f>SUM(C12:H12)*$B$4*$F$4</f>
        <v>2.6687013861005053</v>
      </c>
      <c r="T12" s="3">
        <f>SUM(C12:H12)*$D$4*$H$4</f>
        <v>-2.6854296266504476</v>
      </c>
      <c r="U12" s="92">
        <f t="shared" si="0"/>
        <v>-9.0199543517653247E-2</v>
      </c>
      <c r="V12" s="68">
        <f>(U12-W12*I12)/B12</f>
        <v>-8.9078148519184053E-2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0.99995227603991232</v>
      </c>
      <c r="C13" s="19">
        <f>1/(1-D4*B4/(1-D4*B4/(1-D4*B4/(1-D4*B4/(1-D4*B4/(1-D4*B4))))))</f>
        <v>1.2515073471036955</v>
      </c>
      <c r="D13" s="32">
        <f>C13*D4*C12</f>
        <v>0.31477831521858607</v>
      </c>
      <c r="E13" s="1">
        <f>D13*D4*C11</f>
        <v>7.9128130875224995E-2</v>
      </c>
      <c r="F13" s="1">
        <f>E13*D4*C10</f>
        <v>1.9846302842941917E-2</v>
      </c>
      <c r="G13" s="1">
        <f>F13*D4*C9</f>
        <v>4.9329466550744059E-3</v>
      </c>
      <c r="H13" s="1">
        <f>G13*D4*C8</f>
        <v>1.1812372330051424E-3</v>
      </c>
      <c r="I13" s="1">
        <f>H13*D4</f>
        <v>2.3743066053864403E-4</v>
      </c>
      <c r="J13" s="1">
        <f>I13*D4</f>
        <v>4.7723960089201991E-5</v>
      </c>
      <c r="K13" s="1"/>
      <c r="L13" s="1"/>
      <c r="M13" s="3"/>
      <c r="N13">
        <f>B13+J13</f>
        <v>1.0000000000000016</v>
      </c>
      <c r="R13" s="16">
        <f>B13-J13</f>
        <v>0.99990455207982309</v>
      </c>
      <c r="S13" s="16">
        <f>SUM(C13:I13)*$B$4*$F$4</f>
        <v>2.6712299189083577</v>
      </c>
      <c r="T13" s="3">
        <f>SUM(C13:I13)*$D$4*$H$4</f>
        <v>-2.6879740090791189</v>
      </c>
      <c r="U13" s="92">
        <f t="shared" si="0"/>
        <v>-0.10694363368841442</v>
      </c>
      <c r="V13" s="68">
        <f>(U13-W13*J13)/B13</f>
        <v>-0.10661465404128423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0.99998799436700347</v>
      </c>
      <c r="C14" s="19">
        <f>1/(1-D4*B4/(1-D4*B4/(1-D4*B4/(1-D4*B4/(1-D4*B4/(1-D4*B4/(1-D4*B4)))))))</f>
        <v>1.2515520509859226</v>
      </c>
      <c r="D14" s="32">
        <f>C14*D4*C13</f>
        <v>0.31483426512578871</v>
      </c>
      <c r="E14" s="1">
        <f>D14*D4*C12</f>
        <v>7.9186909912056708E-2</v>
      </c>
      <c r="F14" s="1">
        <f>E14*D4*C11</f>
        <v>1.9905793595644424E-2</v>
      </c>
      <c r="G14" s="1">
        <f>F14*D4*C10</f>
        <v>4.9926164520580759E-3</v>
      </c>
      <c r="H14" s="1">
        <f>G14*D4*C9</f>
        <v>1.2409520716352505E-3</v>
      </c>
      <c r="I14" s="1">
        <f>H14*D4*C8</f>
        <v>2.971568301640822E-4</v>
      </c>
      <c r="J14" s="1">
        <f>I14*D4</f>
        <v>5.972902013081105E-5</v>
      </c>
      <c r="K14" s="1">
        <f>J14*D4</f>
        <v>1.2005632997959095E-5</v>
      </c>
      <c r="L14" s="1"/>
      <c r="M14" s="3"/>
      <c r="N14">
        <f>B14+K14</f>
        <v>1.0000000000000013</v>
      </c>
      <c r="R14" s="16">
        <f>B14-K14</f>
        <v>0.99997598873400551</v>
      </c>
      <c r="S14" s="16">
        <f>SUM(C14:J14)*$B$4*$F$4</f>
        <v>2.6719614232964237</v>
      </c>
      <c r="T14" s="3">
        <f>SUM(C14:J14)*$D$4*$H$4</f>
        <v>-2.6887100987615273</v>
      </c>
      <c r="U14" s="92">
        <f t="shared" si="0"/>
        <v>-0.12369230915351803</v>
      </c>
      <c r="V14" s="68">
        <f>(U14-W14*K14)/B14</f>
        <v>-0.12359774795873556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0.99999697978712432</v>
      </c>
      <c r="C15" s="19">
        <f>1/(1-D4*B4/(1-D4*B4/(1-D4*B4/(1-D4*B4/(1-D4*B4/(1-D4*B4/(1-D4*B4/(1-D4*B4))))))))</f>
        <v>1.2515632968419175</v>
      </c>
      <c r="D15" s="32">
        <f>C15*D4*C14</f>
        <v>0.31484834006890255</v>
      </c>
      <c r="E15" s="1">
        <f>D15*D4*C13</f>
        <v>7.9201696560347298E-2</v>
      </c>
      <c r="F15" s="1">
        <f>E15*D4*C12</f>
        <v>1.992075928552588E-2</v>
      </c>
      <c r="G15" s="1">
        <f>F15*D4*C11</f>
        <v>5.0076271829091763E-3</v>
      </c>
      <c r="H15" s="1">
        <f>G15*D4*C10</f>
        <v>1.2559741333114237E-3</v>
      </c>
      <c r="I15" s="1">
        <f>H15*D4*C9</f>
        <v>3.1218174230279716E-4</v>
      </c>
      <c r="J15" s="1">
        <f>I15*D4*C8</f>
        <v>7.4754649352055155E-5</v>
      </c>
      <c r="K15" s="1">
        <f>J15*D4</f>
        <v>1.5025809615599803E-5</v>
      </c>
      <c r="L15" s="1">
        <f>K15*D4</f>
        <v>3.0202128772080778E-6</v>
      </c>
      <c r="M15" s="3"/>
      <c r="N15">
        <f>B15+L15</f>
        <v>1.0000000000000016</v>
      </c>
      <c r="R15" s="16">
        <f>B15-L15</f>
        <v>0.99999395957424708</v>
      </c>
      <c r="S15" s="16">
        <f>SUM(C15:K15)*$B$4*$F$4</f>
        <v>2.6721694541454171</v>
      </c>
      <c r="T15" s="3">
        <f>SUM(C15:K15)*$D$4*$H$4</f>
        <v>-2.6889194336118232</v>
      </c>
      <c r="U15" s="92">
        <f t="shared" si="0"/>
        <v>-0.14044228861992414</v>
      </c>
      <c r="V15" s="68">
        <f>(U15-W15*L15)/B15</f>
        <v>-0.1404155307888233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0.99999924021445374</v>
      </c>
      <c r="C16" s="33">
        <f>1/(1-D4*B4/(1-D4*B4/(1-D4*B4/(1-D4*B4/(1-D4*B4/(1-D4*B4/(1-D4*B4/(1-D4*B4/(1-D4*B4)))))))))</f>
        <v>1.2515661259183426</v>
      </c>
      <c r="D16" s="38">
        <f>C16*D4*C15</f>
        <v>0.31485188084781424</v>
      </c>
      <c r="E16" s="28">
        <f>D16*D4*C14</f>
        <v>7.920541638017306E-2</v>
      </c>
      <c r="F16" s="28">
        <f>E16*D4*C13</f>
        <v>1.9924524146151052E-2</v>
      </c>
      <c r="G16" s="28">
        <f>F16*D4*C12</f>
        <v>5.0114033743165918E-3</v>
      </c>
      <c r="H16" s="28">
        <f>G16*D4*C11</f>
        <v>1.259753175170605E-3</v>
      </c>
      <c r="I16" s="28">
        <f>H16*D4*C10</f>
        <v>3.1596150124179706E-4</v>
      </c>
      <c r="J16" s="28">
        <f>I16*D4*C9</f>
        <v>7.8534588684728965E-5</v>
      </c>
      <c r="K16" s="28">
        <f>J16*D4*C8</f>
        <v>1.8805794329382821E-5</v>
      </c>
      <c r="L16" s="28">
        <f>K16*D4</f>
        <v>3.7799961301760041E-6</v>
      </c>
      <c r="M16" s="4">
        <f>L16*D4</f>
        <v>7.5978554768202076E-7</v>
      </c>
      <c r="N16">
        <f>B16+M16</f>
        <v>1.0000000000000013</v>
      </c>
      <c r="R16" s="17">
        <f>B16-M16</f>
        <v>0.99999848042890604</v>
      </c>
      <c r="S16" s="17">
        <f>SUM(C16:L16)*$B$4*$F$4</f>
        <v>2.6722278280813336</v>
      </c>
      <c r="T16" s="4">
        <f>SUM(C16:L16)*$D$4*$H$4</f>
        <v>-2.6889781734535121</v>
      </c>
      <c r="U16" s="93">
        <f>S16+T16+U15</f>
        <v>-0.15719263399210259</v>
      </c>
      <c r="V16" s="69">
        <f>(U16-W16*M16)/B16</f>
        <v>-0.15718515556363505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8</v>
      </c>
      <c r="D19" s="9">
        <f>SUM($C$19:C19)</f>
        <v>8</v>
      </c>
      <c r="E19" s="26">
        <f t="shared" ref="E19:E28" si="2">B19/R7</f>
        <v>1.6722501617889065</v>
      </c>
      <c r="F19" s="9">
        <f t="shared" ref="F19:F28" si="3">D19/R7</f>
        <v>13.378001294311252</v>
      </c>
      <c r="G19" s="2">
        <f>F19*2</f>
        <v>26.756002588622504</v>
      </c>
    </row>
    <row r="20" spans="1:7" x14ac:dyDescent="0.2">
      <c r="A20" s="19">
        <v>2</v>
      </c>
      <c r="B20" s="16">
        <f>C19</f>
        <v>8</v>
      </c>
      <c r="C20" s="1">
        <f>B20*$O$2</f>
        <v>64</v>
      </c>
      <c r="D20" s="3">
        <f>SUM($C$19:C20)</f>
        <v>72</v>
      </c>
      <c r="E20" s="16">
        <f t="shared" si="2"/>
        <v>8.8521350050543273</v>
      </c>
      <c r="F20" s="3">
        <f t="shared" si="3"/>
        <v>79.669215045488954</v>
      </c>
      <c r="G20" s="3">
        <f t="shared" ref="G20:G28" si="4">F20*2</f>
        <v>159.33843009097791</v>
      </c>
    </row>
    <row r="21" spans="1:7" x14ac:dyDescent="0.2">
      <c r="A21" s="19">
        <v>3</v>
      </c>
      <c r="B21" s="16">
        <f t="shared" ref="B21:B28" si="5">C20</f>
        <v>64</v>
      </c>
      <c r="C21" s="1">
        <f>B21*$O$2</f>
        <v>512</v>
      </c>
      <c r="D21" s="3">
        <f>SUM($C$19:C21)</f>
        <v>584</v>
      </c>
      <c r="E21" s="16">
        <f t="shared" si="2"/>
        <v>65.568862312835222</v>
      </c>
      <c r="F21" s="3">
        <f t="shared" si="3"/>
        <v>598.3158686046213</v>
      </c>
      <c r="G21" s="3">
        <f t="shared" si="4"/>
        <v>1196.6317372092426</v>
      </c>
    </row>
    <row r="22" spans="1:7" x14ac:dyDescent="0.2">
      <c r="A22" s="19">
        <v>4</v>
      </c>
      <c r="B22" s="16">
        <f t="shared" si="5"/>
        <v>512</v>
      </c>
      <c r="C22" s="1">
        <f>B22*$O$2</f>
        <v>4096</v>
      </c>
      <c r="D22" s="3">
        <f>SUM($C$19:C22)</f>
        <v>4680</v>
      </c>
      <c r="E22" s="16">
        <f t="shared" si="2"/>
        <v>515.09114926524614</v>
      </c>
      <c r="F22" s="3">
        <f t="shared" si="3"/>
        <v>4708.2550362526408</v>
      </c>
      <c r="G22" s="3">
        <f t="shared" si="4"/>
        <v>9416.5100725052816</v>
      </c>
    </row>
    <row r="23" spans="1:7" x14ac:dyDescent="0.2">
      <c r="A23" s="19">
        <v>5</v>
      </c>
      <c r="B23" s="16">
        <f t="shared" si="5"/>
        <v>4096</v>
      </c>
      <c r="C23" s="1">
        <f>B23*$O$2</f>
        <v>32768</v>
      </c>
      <c r="D23" s="3">
        <f>SUM($C$19:C23)</f>
        <v>37448</v>
      </c>
      <c r="E23" s="16">
        <f t="shared" si="2"/>
        <v>4102.1883887911881</v>
      </c>
      <c r="F23" s="3">
        <f t="shared" si="3"/>
        <v>37504.577827991307</v>
      </c>
      <c r="G23" s="3">
        <f t="shared" si="4"/>
        <v>75009.155655982613</v>
      </c>
    </row>
    <row r="24" spans="1:7" x14ac:dyDescent="0.2">
      <c r="A24" s="19">
        <v>6</v>
      </c>
      <c r="B24" s="16">
        <f t="shared" si="5"/>
        <v>32768</v>
      </c>
      <c r="C24" s="1">
        <f>B24*$O$2</f>
        <v>262144</v>
      </c>
      <c r="D24" s="3">
        <f>SUM($C$19:C24)</f>
        <v>299592</v>
      </c>
      <c r="E24" s="16">
        <f t="shared" si="2"/>
        <v>32780.437931025641</v>
      </c>
      <c r="F24" s="3">
        <f t="shared" si="3"/>
        <v>299705.71779271954</v>
      </c>
      <c r="G24" s="3">
        <f t="shared" si="4"/>
        <v>599411.43558543909</v>
      </c>
    </row>
    <row r="25" spans="1:7" x14ac:dyDescent="0.2">
      <c r="A25" s="19">
        <v>7</v>
      </c>
      <c r="B25" s="16">
        <f t="shared" si="5"/>
        <v>262144</v>
      </c>
      <c r="C25" s="1">
        <f>B25*$O$2</f>
        <v>2097152</v>
      </c>
      <c r="D25" s="3">
        <f>SUM($C$19:C25)</f>
        <v>2396744</v>
      </c>
      <c r="E25" s="16">
        <f t="shared" si="2"/>
        <v>262169.02348802675</v>
      </c>
      <c r="F25" s="3">
        <f t="shared" si="3"/>
        <v>2396972.7860671505</v>
      </c>
      <c r="G25" s="3">
        <f t="shared" si="4"/>
        <v>4793945.5721343011</v>
      </c>
    </row>
    <row r="26" spans="1:7" x14ac:dyDescent="0.2">
      <c r="A26" s="19">
        <v>8</v>
      </c>
      <c r="B26" s="16">
        <f t="shared" si="5"/>
        <v>2097152</v>
      </c>
      <c r="C26" s="1">
        <f>B26*$O$2</f>
        <v>16777216</v>
      </c>
      <c r="D26" s="3">
        <f>SUM($C$19:C26)</f>
        <v>19173960</v>
      </c>
      <c r="E26" s="16">
        <f t="shared" si="2"/>
        <v>2097202.3564836257</v>
      </c>
      <c r="F26" s="3">
        <f t="shared" si="3"/>
        <v>19174420.402108565</v>
      </c>
      <c r="G26" s="3">
        <f t="shared" si="4"/>
        <v>38348840.80421713</v>
      </c>
    </row>
    <row r="27" spans="1:7" x14ac:dyDescent="0.2">
      <c r="A27" s="19">
        <v>9</v>
      </c>
      <c r="B27" s="16">
        <f t="shared" si="5"/>
        <v>16777216</v>
      </c>
      <c r="C27" s="1">
        <f>B27*$O$2</f>
        <v>134217728</v>
      </c>
      <c r="D27" s="3">
        <f>SUM($C$19:C27)</f>
        <v>153391688</v>
      </c>
      <c r="E27" s="16">
        <f t="shared" si="2"/>
        <v>16777317.34213974</v>
      </c>
      <c r="F27" s="3">
        <f t="shared" si="3"/>
        <v>153392614.55669928</v>
      </c>
      <c r="G27" s="3">
        <f t="shared" si="4"/>
        <v>306785229.11339855</v>
      </c>
    </row>
    <row r="28" spans="1:7" ht="17" thickBot="1" x14ac:dyDescent="0.25">
      <c r="A28" s="33">
        <v>10</v>
      </c>
      <c r="B28" s="17">
        <f t="shared" si="5"/>
        <v>134217728</v>
      </c>
      <c r="C28" s="28">
        <f>B28*$O$2</f>
        <v>1073741824</v>
      </c>
      <c r="D28" s="4">
        <f>SUM($C$19:C28)</f>
        <v>1227133512</v>
      </c>
      <c r="E28" s="17">
        <f t="shared" si="2"/>
        <v>134217931.95368969</v>
      </c>
      <c r="F28" s="4">
        <f t="shared" si="3"/>
        <v>1227135376.7194469</v>
      </c>
      <c r="G28" s="4">
        <f t="shared" si="4"/>
        <v>2454270753.4388938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8</v>
      </c>
      <c r="D31" s="9">
        <f>SUM($C$31:C31)</f>
        <v>8</v>
      </c>
      <c r="E31" s="3">
        <f t="shared" ref="E31:E40" si="6">B31/R7</f>
        <v>1.6722501617889065</v>
      </c>
      <c r="F31" s="3">
        <f t="shared" ref="F31:F40" si="7">D31/R7</f>
        <v>13.378001294311252</v>
      </c>
      <c r="G31" s="2">
        <f>F31*2</f>
        <v>26.756002588622504</v>
      </c>
    </row>
    <row r="32" spans="1:7" x14ac:dyDescent="0.2">
      <c r="A32" s="19">
        <v>2</v>
      </c>
      <c r="B32" s="16">
        <f>B31*($O$2+1)</f>
        <v>9</v>
      </c>
      <c r="C32" s="1">
        <f>B32*$O$2</f>
        <v>72</v>
      </c>
      <c r="D32" s="3">
        <f>SUM($C$31:C32)</f>
        <v>80</v>
      </c>
      <c r="E32" s="3">
        <f t="shared" si="6"/>
        <v>9.9586518806861193</v>
      </c>
      <c r="F32" s="3">
        <f t="shared" si="7"/>
        <v>88.521350050543276</v>
      </c>
      <c r="G32" s="3">
        <f t="shared" ref="G32:G40" si="8">F32*2</f>
        <v>177.04270010108655</v>
      </c>
    </row>
    <row r="33" spans="1:7" x14ac:dyDescent="0.2">
      <c r="A33" s="19">
        <v>3</v>
      </c>
      <c r="B33" s="16">
        <f>B32*($O$2+1)</f>
        <v>81</v>
      </c>
      <c r="C33" s="1">
        <f>B33*$O$2</f>
        <v>648</v>
      </c>
      <c r="D33" s="3">
        <f>SUM($C$31:C33)</f>
        <v>728</v>
      </c>
      <c r="E33" s="3">
        <f t="shared" si="6"/>
        <v>82.985591364682065</v>
      </c>
      <c r="F33" s="3">
        <f t="shared" si="7"/>
        <v>745.84580880850058</v>
      </c>
      <c r="G33" s="3">
        <f t="shared" si="8"/>
        <v>1491.6916176170012</v>
      </c>
    </row>
    <row r="34" spans="1:7" x14ac:dyDescent="0.2">
      <c r="A34" s="19">
        <v>4</v>
      </c>
      <c r="B34" s="16">
        <f>B33*($O$2+1)</f>
        <v>729</v>
      </c>
      <c r="C34" s="1">
        <f>B34*$O$2</f>
        <v>5832</v>
      </c>
      <c r="D34" s="3">
        <f>SUM($C$31:C34)</f>
        <v>6560</v>
      </c>
      <c r="E34" s="3">
        <f t="shared" si="6"/>
        <v>733.40126526243057</v>
      </c>
      <c r="F34" s="3">
        <f t="shared" si="7"/>
        <v>6599.6053499609661</v>
      </c>
      <c r="G34" s="3">
        <f t="shared" si="8"/>
        <v>13199.210699921932</v>
      </c>
    </row>
    <row r="35" spans="1:7" x14ac:dyDescent="0.2">
      <c r="A35" s="19">
        <v>5</v>
      </c>
      <c r="B35" s="16">
        <f>B34*($O$2+1)</f>
        <v>6561</v>
      </c>
      <c r="C35" s="1">
        <f>B35*$O$2</f>
        <v>52488</v>
      </c>
      <c r="D35" s="3">
        <f>SUM($C$31:C35)</f>
        <v>59048</v>
      </c>
      <c r="E35" s="3">
        <f t="shared" si="6"/>
        <v>6570.9126022604942</v>
      </c>
      <c r="F35" s="3">
        <f t="shared" si="7"/>
        <v>59137.211909507336</v>
      </c>
      <c r="G35" s="3">
        <f t="shared" si="8"/>
        <v>118274.42381901467</v>
      </c>
    </row>
    <row r="36" spans="1:7" x14ac:dyDescent="0.2">
      <c r="A36" s="19">
        <v>6</v>
      </c>
      <c r="B36" s="16">
        <f>B35*($O$2+1)</f>
        <v>59049</v>
      </c>
      <c r="C36" s="1">
        <f>B36*$O$2</f>
        <v>472392</v>
      </c>
      <c r="D36" s="3">
        <f>SUM($C$31:C36)</f>
        <v>531440</v>
      </c>
      <c r="E36" s="3">
        <f t="shared" si="6"/>
        <v>59071.413555576575</v>
      </c>
      <c r="F36" s="3">
        <f t="shared" si="7"/>
        <v>531641.72162061359</v>
      </c>
      <c r="G36" s="3">
        <f t="shared" si="8"/>
        <v>1063283.4432412272</v>
      </c>
    </row>
    <row r="37" spans="1:7" x14ac:dyDescent="0.2">
      <c r="A37" s="19">
        <v>7</v>
      </c>
      <c r="B37" s="16">
        <f>B36*($O$2+1)</f>
        <v>531441</v>
      </c>
      <c r="C37" s="1">
        <f>B37*$O$2</f>
        <v>4251528</v>
      </c>
      <c r="D37" s="3">
        <f>SUM($C$31:C37)</f>
        <v>4782968</v>
      </c>
      <c r="E37" s="3">
        <f t="shared" si="6"/>
        <v>531491.72978019877</v>
      </c>
      <c r="F37" s="3">
        <f t="shared" si="7"/>
        <v>4783424.5679263314</v>
      </c>
      <c r="G37" s="3">
        <f t="shared" si="8"/>
        <v>9566849.1358526628</v>
      </c>
    </row>
    <row r="38" spans="1:7" x14ac:dyDescent="0.2">
      <c r="A38" s="19">
        <v>8</v>
      </c>
      <c r="B38" s="16">
        <f>B37*($O$2+1)</f>
        <v>4782969</v>
      </c>
      <c r="C38" s="1">
        <f>B38*$O$2</f>
        <v>38263752</v>
      </c>
      <c r="D38" s="3">
        <f>SUM($C$31:C38)</f>
        <v>43046720</v>
      </c>
      <c r="E38" s="3">
        <f t="shared" si="6"/>
        <v>4783083.8478985457</v>
      </c>
      <c r="F38" s="3">
        <f t="shared" si="7"/>
        <v>43047753.631062903</v>
      </c>
      <c r="G38" s="3">
        <f t="shared" si="8"/>
        <v>86095507.262125805</v>
      </c>
    </row>
    <row r="39" spans="1:7" x14ac:dyDescent="0.2">
      <c r="A39" s="19">
        <v>9</v>
      </c>
      <c r="B39" s="16">
        <f>B38*($O$2+1)</f>
        <v>43046721</v>
      </c>
      <c r="C39" s="1">
        <f>B39*$O$2</f>
        <v>344373768</v>
      </c>
      <c r="D39" s="3">
        <f>SUM($C$31:C39)</f>
        <v>387420488</v>
      </c>
      <c r="E39" s="3">
        <f t="shared" si="6"/>
        <v>43046981.022092752</v>
      </c>
      <c r="F39" s="3">
        <f t="shared" si="7"/>
        <v>387422828.1988287</v>
      </c>
      <c r="G39" s="3">
        <f t="shared" si="8"/>
        <v>774845656.39765739</v>
      </c>
    </row>
    <row r="40" spans="1:7" ht="17" thickBot="1" x14ac:dyDescent="0.25">
      <c r="A40" s="33">
        <v>10</v>
      </c>
      <c r="B40" s="17">
        <f>B39*($O$2+1)</f>
        <v>387420489</v>
      </c>
      <c r="C40" s="28">
        <f>B40*$O$2</f>
        <v>3099363912</v>
      </c>
      <c r="D40" s="4">
        <f>SUM($C$31:C40)</f>
        <v>3486784400</v>
      </c>
      <c r="E40" s="3">
        <f t="shared" si="6"/>
        <v>387421077.71387088</v>
      </c>
      <c r="F40" s="3">
        <f t="shared" si="7"/>
        <v>3486789698.4248366</v>
      </c>
      <c r="G40" s="4">
        <f t="shared" si="8"/>
        <v>6973579396.8496733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8</v>
      </c>
      <c r="D43" s="9">
        <f>SUM(C43:C43)</f>
        <v>8</v>
      </c>
      <c r="E43" s="26">
        <f t="shared" ref="E43:E52" si="9">B43/R7</f>
        <v>1.6722501617889065</v>
      </c>
      <c r="F43" s="9">
        <f t="shared" ref="F43:F52" si="10">D43/R7</f>
        <v>13.378001294311252</v>
      </c>
      <c r="G43" s="2">
        <f>F43*2</f>
        <v>26.756002588622504</v>
      </c>
    </row>
    <row r="44" spans="1:7" x14ac:dyDescent="0.2">
      <c r="A44" s="19">
        <v>2</v>
      </c>
      <c r="B44" s="16">
        <f>B43*$O$2*2</f>
        <v>16</v>
      </c>
      <c r="C44" s="1">
        <f>B44*$O$2</f>
        <v>128</v>
      </c>
      <c r="D44" s="3">
        <f>SUM($C$43:C44)</f>
        <v>136</v>
      </c>
      <c r="E44" s="16">
        <f t="shared" si="9"/>
        <v>17.704270010108655</v>
      </c>
      <c r="F44" s="3">
        <f t="shared" si="10"/>
        <v>150.48629508592359</v>
      </c>
      <c r="G44" s="3">
        <f t="shared" ref="G44:G52" si="11">F44*2</f>
        <v>300.97259017184717</v>
      </c>
    </row>
    <row r="45" spans="1:7" x14ac:dyDescent="0.2">
      <c r="A45" s="19">
        <v>3</v>
      </c>
      <c r="B45" s="16">
        <f>B44*$O$2*2</f>
        <v>256</v>
      </c>
      <c r="C45" s="1">
        <f>B45*$O$2</f>
        <v>2048</v>
      </c>
      <c r="D45" s="3">
        <f>SUM($C$43:C45)</f>
        <v>2184</v>
      </c>
      <c r="E45" s="16">
        <f t="shared" si="9"/>
        <v>262.27544925134089</v>
      </c>
      <c r="F45" s="3">
        <f t="shared" si="10"/>
        <v>2237.5374264255015</v>
      </c>
      <c r="G45" s="3">
        <f t="shared" si="11"/>
        <v>4475.074852851003</v>
      </c>
    </row>
    <row r="46" spans="1:7" x14ac:dyDescent="0.2">
      <c r="A46" s="19">
        <v>4</v>
      </c>
      <c r="B46" s="16">
        <f>B45*$O$2*2</f>
        <v>4096</v>
      </c>
      <c r="C46" s="1">
        <f>B46*$O$2</f>
        <v>32768</v>
      </c>
      <c r="D46" s="3">
        <f>SUM($C$43:C46)</f>
        <v>34952</v>
      </c>
      <c r="E46" s="16">
        <f t="shared" si="9"/>
        <v>4120.7291941219692</v>
      </c>
      <c r="F46" s="3">
        <f t="shared" si="10"/>
        <v>35163.019236560322</v>
      </c>
      <c r="G46" s="3">
        <f t="shared" si="11"/>
        <v>70326.038473120643</v>
      </c>
    </row>
    <row r="47" spans="1:7" x14ac:dyDescent="0.2">
      <c r="A47" s="19">
        <v>5</v>
      </c>
      <c r="B47" s="16">
        <f>B46*$O$2*2</f>
        <v>65536</v>
      </c>
      <c r="C47" s="1">
        <f>B47*$O$2</f>
        <v>524288</v>
      </c>
      <c r="D47" s="3">
        <f>SUM($C$43:C47)</f>
        <v>559240</v>
      </c>
      <c r="E47" s="16">
        <f t="shared" si="9"/>
        <v>65635.01422065901</v>
      </c>
      <c r="F47" s="3">
        <f t="shared" si="10"/>
        <v>560084.92054384376</v>
      </c>
      <c r="G47" s="3">
        <f t="shared" si="11"/>
        <v>1120169.8410876875</v>
      </c>
    </row>
    <row r="48" spans="1:7" x14ac:dyDescent="0.2">
      <c r="A48" s="19">
        <v>6</v>
      </c>
      <c r="B48" s="16">
        <f>B47*$O$2*2</f>
        <v>1048576</v>
      </c>
      <c r="C48" s="1">
        <f>B48*$O$2</f>
        <v>8388608</v>
      </c>
      <c r="D48" s="3">
        <f>SUM($C$43:C48)</f>
        <v>8947848</v>
      </c>
      <c r="E48" s="16">
        <f t="shared" si="9"/>
        <v>1048974.0137928205</v>
      </c>
      <c r="F48" s="3">
        <f t="shared" si="10"/>
        <v>8951244.3841629624</v>
      </c>
      <c r="G48" s="3">
        <f t="shared" si="11"/>
        <v>17902488.768325925</v>
      </c>
    </row>
    <row r="49" spans="1:7" x14ac:dyDescent="0.2">
      <c r="A49" s="19">
        <v>7</v>
      </c>
      <c r="B49" s="16">
        <f>B48*$O$2*2</f>
        <v>16777216</v>
      </c>
      <c r="C49" s="1">
        <f>B49*$O$2</f>
        <v>134217728</v>
      </c>
      <c r="D49" s="3">
        <f>SUM($C$43:C49)</f>
        <v>143165576</v>
      </c>
      <c r="E49" s="16">
        <f t="shared" si="9"/>
        <v>16778817.503233712</v>
      </c>
      <c r="F49" s="3">
        <f t="shared" si="10"/>
        <v>143179242.16087675</v>
      </c>
      <c r="G49" s="3">
        <f t="shared" si="11"/>
        <v>286358484.3217535</v>
      </c>
    </row>
    <row r="50" spans="1:7" x14ac:dyDescent="0.2">
      <c r="A50" s="19">
        <v>8</v>
      </c>
      <c r="B50" s="16">
        <f>B49*$O$2*2</f>
        <v>268435456</v>
      </c>
      <c r="C50" s="1">
        <f>B50*$O$2</f>
        <v>2147483648</v>
      </c>
      <c r="D50" s="3">
        <f>SUM($C$43:C50)</f>
        <v>2290649224</v>
      </c>
      <c r="E50" s="16">
        <f t="shared" si="9"/>
        <v>268441901.62990409</v>
      </c>
      <c r="F50" s="3">
        <f t="shared" si="10"/>
        <v>2290704226.7085023</v>
      </c>
      <c r="G50" s="3">
        <f t="shared" si="11"/>
        <v>4581408453.4170046</v>
      </c>
    </row>
    <row r="51" spans="1:7" x14ac:dyDescent="0.2">
      <c r="A51" s="19">
        <v>9</v>
      </c>
      <c r="B51" s="16">
        <f>B50*$O$2*2</f>
        <v>4294967296</v>
      </c>
      <c r="C51" s="1">
        <f>B51*$O$2</f>
        <v>34359738368</v>
      </c>
      <c r="D51" s="3">
        <f>SUM($C$43:C51)</f>
        <v>36650387592</v>
      </c>
      <c r="E51" s="16">
        <f t="shared" si="9"/>
        <v>4294993239.5877733</v>
      </c>
      <c r="F51" s="3">
        <f t="shared" si="10"/>
        <v>36650608977.282326</v>
      </c>
      <c r="G51" s="3">
        <f t="shared" si="11"/>
        <v>73301217954.564651</v>
      </c>
    </row>
    <row r="52" spans="1:7" ht="17" thickBot="1" x14ac:dyDescent="0.25">
      <c r="A52" s="33">
        <v>10</v>
      </c>
      <c r="B52" s="17">
        <f>B51*$O$2*2</f>
        <v>68719476736</v>
      </c>
      <c r="C52" s="28">
        <f>B52*$O$2</f>
        <v>549755813888</v>
      </c>
      <c r="D52" s="4">
        <f>SUM($C$43:C52)</f>
        <v>586406201480</v>
      </c>
      <c r="E52" s="17">
        <f t="shared" si="9"/>
        <v>68719581160.289124</v>
      </c>
      <c r="F52" s="4">
        <f t="shared" si="10"/>
        <v>586407092567.26721</v>
      </c>
      <c r="G52" s="4">
        <f t="shared" si="11"/>
        <v>1172814185134.5344</v>
      </c>
    </row>
  </sheetData>
  <conditionalFormatting sqref="R7:R16">
    <cfRule type="cellIs" dxfId="239" priority="35" operator="lessThanOrEqual">
      <formula>0</formula>
    </cfRule>
    <cfRule type="cellIs" dxfId="238" priority="36" operator="greaterThan">
      <formula>0</formula>
    </cfRule>
  </conditionalFormatting>
  <conditionalFormatting sqref="F43:F52">
    <cfRule type="cellIs" dxfId="237" priority="31" stopIfTrue="1" operator="lessThan">
      <formula>0</formula>
    </cfRule>
    <cfRule type="cellIs" dxfId="236" priority="32" operator="equal">
      <formula>MIN($F$43:$F$52)</formula>
    </cfRule>
  </conditionalFormatting>
  <conditionalFormatting sqref="E43:E52">
    <cfRule type="cellIs" dxfId="235" priority="29" stopIfTrue="1" operator="lessThan">
      <formula>0</formula>
    </cfRule>
    <cfRule type="cellIs" dxfId="234" priority="30" operator="equal">
      <formula>MIN($E$43:$E$52)</formula>
    </cfRule>
  </conditionalFormatting>
  <conditionalFormatting sqref="F19:F28">
    <cfRule type="cellIs" dxfId="233" priority="21" stopIfTrue="1" operator="lessThan">
      <formula>0</formula>
    </cfRule>
    <cfRule type="cellIs" dxfId="232" priority="22" operator="equal">
      <formula>MIN($F$19:$F$28)</formula>
    </cfRule>
  </conditionalFormatting>
  <conditionalFormatting sqref="E19:E28">
    <cfRule type="cellIs" dxfId="231" priority="19" stopIfTrue="1" operator="lessThan">
      <formula>0</formula>
    </cfRule>
    <cfRule type="cellIs" dxfId="230" priority="20" operator="equal">
      <formula>MIN($E$19:$E$28)</formula>
    </cfRule>
  </conditionalFormatting>
  <conditionalFormatting sqref="F31:F40">
    <cfRule type="cellIs" dxfId="229" priority="15" stopIfTrue="1" operator="lessThan">
      <formula>0</formula>
    </cfRule>
    <cfRule type="cellIs" dxfId="228" priority="16" operator="equal">
      <formula>MIN($F$31:$F$40)</formula>
    </cfRule>
  </conditionalFormatting>
  <conditionalFormatting sqref="E31:E40">
    <cfRule type="cellIs" dxfId="227" priority="13" stopIfTrue="1" operator="lessThan">
      <formula>0</formula>
    </cfRule>
    <cfRule type="cellIs" dxfId="226" priority="14" operator="equal">
      <formula>MIN($E$31:$E$40)</formula>
    </cfRule>
  </conditionalFormatting>
  <conditionalFormatting sqref="G19:G28">
    <cfRule type="cellIs" dxfId="225" priority="11" stopIfTrue="1" operator="lessThanOrEqual">
      <formula>0</formula>
    </cfRule>
    <cfRule type="cellIs" dxfId="224" priority="12" operator="equal">
      <formula>MIN($G$19:$G$28)</formula>
    </cfRule>
  </conditionalFormatting>
  <conditionalFormatting sqref="G31:G40">
    <cfRule type="cellIs" dxfId="223" priority="9" stopIfTrue="1" operator="lessThanOrEqual">
      <formula>0</formula>
    </cfRule>
    <cfRule type="cellIs" dxfId="222" priority="10" operator="equal">
      <formula>MIN($G$19:$G$28)</formula>
    </cfRule>
  </conditionalFormatting>
  <conditionalFormatting sqref="G43:G52">
    <cfRule type="cellIs" dxfId="221" priority="7" stopIfTrue="1" operator="lessThanOrEqual">
      <formula>0</formula>
    </cfRule>
    <cfRule type="cellIs" dxfId="220" priority="8" operator="equal">
      <formula>MIN($G$19:$G$28)</formula>
    </cfRule>
  </conditionalFormatting>
  <conditionalFormatting sqref="S7:T16">
    <cfRule type="cellIs" dxfId="219" priority="3" operator="lessThanOrEqual">
      <formula>0</formula>
    </cfRule>
    <cfRule type="cellIs" dxfId="218" priority="4" operator="greaterThan">
      <formula>0</formula>
    </cfRule>
  </conditionalFormatting>
  <conditionalFormatting sqref="U7:U16">
    <cfRule type="cellIs" dxfId="217" priority="1" operator="lessThanOrEqual">
      <formula>0</formula>
    </cfRule>
    <cfRule type="cellIs" dxfId="21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1.0000000000000009</v>
      </c>
    </row>
    <row r="2" spans="1:23" x14ac:dyDescent="0.2">
      <c r="A2" t="s">
        <v>4</v>
      </c>
      <c r="B2" s="34" t="s">
        <v>12</v>
      </c>
      <c r="C2" s="40">
        <f>'P Analysis'!B32</f>
        <v>0.81715716647748327</v>
      </c>
      <c r="D2" s="34" t="s">
        <v>13</v>
      </c>
      <c r="E2" s="40">
        <f>'P Analysis'!M32</f>
        <v>0.18284283352251771</v>
      </c>
      <c r="F2" s="34" t="s">
        <v>17</v>
      </c>
      <c r="G2" s="40">
        <f>'P Analysis'!V32</f>
        <v>2.0000000000000031</v>
      </c>
      <c r="H2" t="s">
        <v>20</v>
      </c>
      <c r="I2" s="48">
        <f>'P Analysis'!W32</f>
        <v>-9</v>
      </c>
      <c r="J2" t="s">
        <v>6</v>
      </c>
      <c r="K2" s="48">
        <f>C2*G2-E2*I2</f>
        <v>3.2798998346576282</v>
      </c>
      <c r="L2" t="s">
        <v>5</v>
      </c>
      <c r="M2" s="48">
        <v>2</v>
      </c>
      <c r="N2" t="s">
        <v>47</v>
      </c>
      <c r="O2" s="48">
        <v>9</v>
      </c>
    </row>
    <row r="4" spans="1:23" x14ac:dyDescent="0.2">
      <c r="A4" t="s">
        <v>10</v>
      </c>
      <c r="B4">
        <f>$C$2</f>
        <v>0.81715716647748327</v>
      </c>
      <c r="C4" t="s">
        <v>11</v>
      </c>
      <c r="D4">
        <f>$E$2</f>
        <v>0.18284283352251771</v>
      </c>
      <c r="E4" t="s">
        <v>5</v>
      </c>
      <c r="F4">
        <f>$G$2</f>
        <v>2.0000000000000031</v>
      </c>
      <c r="G4" t="s">
        <v>72</v>
      </c>
      <c r="H4">
        <f>$I$2</f>
        <v>-9</v>
      </c>
      <c r="I4" t="s">
        <v>6</v>
      </c>
      <c r="J4">
        <f>$K$2</f>
        <v>3.2798998346576282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0.81715716647748327</v>
      </c>
      <c r="C7" s="18">
        <v>1</v>
      </c>
      <c r="D7" s="37">
        <f>C7*D4</f>
        <v>0.18284283352251771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1.0000000000000009</v>
      </c>
      <c r="R7" s="26">
        <f>B7-D7</f>
        <v>0.63431433295496553</v>
      </c>
      <c r="S7" s="26">
        <f>SUM(C7)*$B$4*$F$4</f>
        <v>1.634314332954969</v>
      </c>
      <c r="T7" s="9">
        <f>SUM(C7)*$D$4*$H$4</f>
        <v>-1.6455855017026593</v>
      </c>
      <c r="U7" s="91">
        <f>S7+T7</f>
        <v>-1.1271168747690297E-2</v>
      </c>
      <c r="V7" s="68">
        <f>(U7-W7*D7)/B7</f>
        <v>0.20996164729781522</v>
      </c>
      <c r="W7" s="18">
        <f>-COUNT(D7:M7)</f>
        <v>-1</v>
      </c>
    </row>
    <row r="8" spans="1:23" x14ac:dyDescent="0.2">
      <c r="A8" s="20">
        <v>2</v>
      </c>
      <c r="B8" s="19">
        <f>C8*B4</f>
        <v>0.9606960414375123</v>
      </c>
      <c r="C8" s="19">
        <f>1/(1-B4*D4)</f>
        <v>1.1756563863703009</v>
      </c>
      <c r="D8" s="32">
        <f>C8*D4</f>
        <v>0.21496034493278968</v>
      </c>
      <c r="E8" s="1">
        <f>D8*D4</f>
        <v>3.9303958562489048E-2</v>
      </c>
      <c r="F8" s="1"/>
      <c r="G8" s="1"/>
      <c r="H8" s="1"/>
      <c r="I8" s="1"/>
      <c r="J8" s="1"/>
      <c r="K8" s="1"/>
      <c r="L8" s="1"/>
      <c r="M8" s="3"/>
      <c r="N8">
        <f>B8+E8</f>
        <v>1.0000000000000013</v>
      </c>
      <c r="R8" s="16">
        <f>B8-E8</f>
        <v>0.92139208287502328</v>
      </c>
      <c r="S8" s="16">
        <f>SUM(C8:D8)*$B$4*$F$4</f>
        <v>2.27270485561563</v>
      </c>
      <c r="T8" s="3">
        <f>SUM(C8:D8)*$D$4*$H$4</f>
        <v>-2.2883787314575086</v>
      </c>
      <c r="U8" s="92">
        <f>S8+T8+U7</f>
        <v>-2.6945044589568923E-2</v>
      </c>
      <c r="V8" s="68">
        <f>(U8-W8*E8)/B8</f>
        <v>5.3776501939265607E-2</v>
      </c>
      <c r="W8" s="19">
        <f>-COUNT(D8:M8)</f>
        <v>-2</v>
      </c>
    </row>
    <row r="9" spans="1:23" x14ac:dyDescent="0.2">
      <c r="A9" s="20">
        <v>3</v>
      </c>
      <c r="B9" s="19">
        <f>C9*B4</f>
        <v>0.99128221892740465</v>
      </c>
      <c r="C9" s="19">
        <f>1/(1-D4*B4/(1-D4*B4))</f>
        <v>1.2130863677063761</v>
      </c>
      <c r="D9" s="32">
        <f>C9*D4*C8</f>
        <v>0.26076546403542755</v>
      </c>
      <c r="E9" s="1">
        <f>D9*(D4)</f>
        <v>4.7679096329051755E-2</v>
      </c>
      <c r="F9" s="1">
        <f>E9*D4</f>
        <v>8.7177810725968946E-3</v>
      </c>
      <c r="G9" s="1"/>
      <c r="H9" s="1"/>
      <c r="I9" s="1"/>
      <c r="J9" s="1"/>
      <c r="K9" s="1"/>
      <c r="L9" s="1"/>
      <c r="M9" s="3"/>
      <c r="N9">
        <f>B9+F9</f>
        <v>1.0000000000000016</v>
      </c>
      <c r="R9" s="16">
        <f>B9-F9</f>
        <v>0.98256443785480774</v>
      </c>
      <c r="S9" s="16">
        <f>SUM(C9:E9)*$B$4*$F$4</f>
        <v>2.486659803780475</v>
      </c>
      <c r="T9" s="3">
        <f>SUM(C9:E9)*$D$4*$H$4</f>
        <v>-2.5038092356255914</v>
      </c>
      <c r="U9" s="92">
        <f t="shared" ref="U9:U15" si="0">S9+T9+U8</f>
        <v>-4.4094476434685337E-2</v>
      </c>
      <c r="V9" s="68">
        <f>(U9-W9*F9)/B9</f>
        <v>-1.8098915600753402E-2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0.99805315230053226</v>
      </c>
      <c r="C10" s="19">
        <f>1/(1-D4*B4/(1-D4*B4/(1-D4*B4)))</f>
        <v>1.2213723298821899</v>
      </c>
      <c r="D10" s="32">
        <f>C10*D4*C9</f>
        <v>0.27090544997170968</v>
      </c>
      <c r="E10" s="1">
        <f>D10*D4*C8</f>
        <v>5.8233928970091317E-2</v>
      </c>
      <c r="F10" s="1">
        <f>E10*D4</f>
        <v>1.0647656580040528E-2</v>
      </c>
      <c r="G10" s="1">
        <f>F10*D4</f>
        <v>1.9468476994692905E-3</v>
      </c>
      <c r="H10" s="1"/>
      <c r="I10" s="1"/>
      <c r="J10" s="1"/>
      <c r="K10" s="1"/>
      <c r="L10" s="1"/>
      <c r="M10" s="3"/>
      <c r="N10">
        <f>B10+G10</f>
        <v>1.0000000000000016</v>
      </c>
      <c r="R10" s="16">
        <f>B10-G10</f>
        <v>0.99610630460106298</v>
      </c>
      <c r="S10" s="16">
        <f>SUM(C10:F10)*$B$4*$F$4</f>
        <v>2.5514251269066923</v>
      </c>
      <c r="T10" s="3">
        <f>SUM(C10:F10)*$D$4*$H$4</f>
        <v>-2.5690212175561986</v>
      </c>
      <c r="U10" s="92">
        <f t="shared" si="0"/>
        <v>-6.1690567084191628E-2</v>
      </c>
      <c r="V10" s="68">
        <f>(U10-W10*G10)/B10</f>
        <v>-5.4008322264266766E-2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0.99956457317299963</v>
      </c>
      <c r="C11" s="19">
        <f>1/(1-D4*B4/(1-D4*B4/(1-D4*B4/(1-D4*B4))))</f>
        <v>1.2232219384207561</v>
      </c>
      <c r="D11" s="32">
        <f>C11*D4*C10</f>
        <v>0.27316891728796577</v>
      </c>
      <c r="E11" s="1">
        <f>D11*D4*C9</f>
        <v>6.0589999171930822E-2</v>
      </c>
      <c r="F11" s="1">
        <f>E11*D4*C8</f>
        <v>1.302444712147569E-2</v>
      </c>
      <c r="G11" s="1">
        <f>F11*D4</f>
        <v>2.3814268167548147E-3</v>
      </c>
      <c r="H11" s="1">
        <f>G11*D4</f>
        <v>4.3542682700195985E-4</v>
      </c>
      <c r="I11" s="1"/>
      <c r="J11" s="1"/>
      <c r="K11" s="1"/>
      <c r="L11" s="1"/>
      <c r="M11" s="3"/>
      <c r="N11">
        <f>B11+H11</f>
        <v>1.0000000000000016</v>
      </c>
      <c r="R11" s="16">
        <f>B11-H11</f>
        <v>0.9991291463459977</v>
      </c>
      <c r="S11" s="16">
        <f>SUM(C11:G11)*$B$4*$F$4</f>
        <v>2.5697741678568793</v>
      </c>
      <c r="T11" s="3">
        <f>SUM(C11:G11)*$D$4*$H$4</f>
        <v>-2.5874968040140254</v>
      </c>
      <c r="U11" s="92">
        <f t="shared" si="0"/>
        <v>-7.9413203241337715E-2</v>
      </c>
      <c r="V11" s="68">
        <f>(U11-W11*H11)/B11</f>
        <v>-7.7269714412897941E-2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0.99990258065143955</v>
      </c>
      <c r="C12" s="19">
        <f>1/(1-D4*B4/(1-D4*B4/(1-D4*B4/(1-D4*B4/(1-D4*B4)))))</f>
        <v>1.2236355766929345</v>
      </c>
      <c r="D12" s="32">
        <f>C12*D4*C11</f>
        <v>0.27367510910656234</v>
      </c>
      <c r="E12" s="1">
        <f>D12*D4*C10</f>
        <v>6.1116900290248251E-2</v>
      </c>
      <c r="F12" s="1">
        <f>E12*D4*C9</f>
        <v>1.3555982044887858E-2</v>
      </c>
      <c r="G12" s="1">
        <f>F12*D4*C8</f>
        <v>2.9139985762717978E-3</v>
      </c>
      <c r="H12" s="1">
        <f>G12*D4</f>
        <v>5.328037565661179E-4</v>
      </c>
      <c r="I12" s="1">
        <f>H12*D4</f>
        <v>9.741934856199075E-5</v>
      </c>
      <c r="J12" s="1"/>
      <c r="K12" s="1"/>
      <c r="L12" s="1"/>
      <c r="M12" s="3"/>
      <c r="N12">
        <f>B12+I12</f>
        <v>1.0000000000000016</v>
      </c>
      <c r="R12" s="16">
        <f>B12-I12</f>
        <v>0.99980516130287755</v>
      </c>
      <c r="S12" s="16">
        <f>SUM(C12:H12)*$B$4*$F$4</f>
        <v>2.5747484350275447</v>
      </c>
      <c r="T12" s="3">
        <f>SUM(C12:H12)*$D$4*$H$4</f>
        <v>-2.5925053765833197</v>
      </c>
      <c r="U12" s="92">
        <f t="shared" si="0"/>
        <v>-9.7170144797112723E-2</v>
      </c>
      <c r="V12" s="68">
        <f>(U12-W12*I12)/B12</f>
        <v>-9.6595038931507657E-2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0.99997820242886837</v>
      </c>
      <c r="C13" s="19">
        <f>1/(1-D4*B4/(1-D4*B4/(1-D4*B4/(1-D4*B4/(1-D4*B4/(1-D4*B4))))))</f>
        <v>1.2237281192056004</v>
      </c>
      <c r="D13" s="32">
        <f>C13*D4*C12</f>
        <v>0.27378835845009419</v>
      </c>
      <c r="E13" s="1">
        <f>D13*D4*C11</f>
        <v>6.1234782886456722E-2</v>
      </c>
      <c r="F13" s="1">
        <f>E13*D4*C10</f>
        <v>1.3674901353594952E-2</v>
      </c>
      <c r="G13" s="1">
        <f>F13*D4*C9</f>
        <v>3.0331498543705484E-3</v>
      </c>
      <c r="H13" s="1">
        <f>G13*D4*C8</f>
        <v>6.5200693892833396E-4</v>
      </c>
      <c r="I13" s="1">
        <f>H13*D4</f>
        <v>1.1921479618999974E-4</v>
      </c>
      <c r="J13" s="1">
        <f>I13*D4</f>
        <v>2.1797571133188999E-5</v>
      </c>
      <c r="K13" s="1"/>
      <c r="L13" s="1"/>
      <c r="M13" s="3"/>
      <c r="N13">
        <f>B13+J13</f>
        <v>1.0000000000000016</v>
      </c>
      <c r="R13" s="16">
        <f>B13-J13</f>
        <v>0.99995640485773518</v>
      </c>
      <c r="S13" s="16">
        <f>SUM(C13:I13)*$B$4*$F$4</f>
        <v>2.5760561529161774</v>
      </c>
      <c r="T13" s="3">
        <f>SUM(C13:I13)*$D$4*$H$4</f>
        <v>-2.5938221132443511</v>
      </c>
      <c r="U13" s="92">
        <f t="shared" si="0"/>
        <v>-0.1149361051252864</v>
      </c>
      <c r="V13" s="68">
        <f>(U13-W13*J13)/B13</f>
        <v>-0.11478602418388115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0.99999512271274915</v>
      </c>
      <c r="C14" s="19">
        <f>1/(1-D4*B4/(1-D4*B4/(1-D4*B4/(1-D4*B4/(1-D4*B4/(1-D4*B4/(1-D4*B4)))))))</f>
        <v>1.2237488254841169</v>
      </c>
      <c r="D14" s="32">
        <f>C14*D4*C13</f>
        <v>0.27381369785769627</v>
      </c>
      <c r="E14" s="1">
        <f>D14*D4*C12</f>
        <v>6.1261158978903385E-2</v>
      </c>
      <c r="F14" s="1">
        <f>E14*D4*C11</f>
        <v>1.3701509409245546E-2</v>
      </c>
      <c r="G14" s="1">
        <f>F14*D4*C10</f>
        <v>3.0598098129000751E-3</v>
      </c>
      <c r="H14" s="1">
        <f>G14*D4*C9</f>
        <v>6.786785109758486E-4</v>
      </c>
      <c r="I14" s="1">
        <f>H14*D4*C8</f>
        <v>1.4588896681784049E-4</v>
      </c>
      <c r="J14" s="1">
        <f>I14*D4</f>
        <v>2.6674752072646519E-5</v>
      </c>
      <c r="K14" s="1">
        <f>J14*D4</f>
        <v>4.8772872524733413E-6</v>
      </c>
      <c r="L14" s="1"/>
      <c r="M14" s="3"/>
      <c r="N14">
        <f>B14+K14</f>
        <v>1.0000000000000016</v>
      </c>
      <c r="R14" s="16">
        <f>B14-K14</f>
        <v>0.99999024542549664</v>
      </c>
      <c r="S14" s="16">
        <f>SUM(C14:J14)*$B$4*$F$4</f>
        <v>2.576392348187464</v>
      </c>
      <c r="T14" s="3">
        <f>SUM(C14:J14)*$D$4*$H$4</f>
        <v>-2.5941606271110018</v>
      </c>
      <c r="U14" s="92">
        <f t="shared" si="0"/>
        <v>-0.13270438404882423</v>
      </c>
      <c r="V14" s="68">
        <f>(U14-W14*K14)/B14</f>
        <v>-0.1326660128010573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0.99999890868478758</v>
      </c>
      <c r="C15" s="19">
        <f>1/(1-D4*B4/(1-D4*B4/(1-D4*B4/(1-D4*B4/(1-D4*B4/(1-D4*B4/(1-D4*B4/(1-D4*B4))))))))</f>
        <v>1.2237534585855492</v>
      </c>
      <c r="D15" s="32">
        <f>C15*D4*C14</f>
        <v>0.27381936763778575</v>
      </c>
      <c r="E15" s="1">
        <f>D15*D4*C13</f>
        <v>6.1267060720812304E-2</v>
      </c>
      <c r="F15" s="1">
        <f>E15*D4*C12</f>
        <v>1.3707463053723605E-2</v>
      </c>
      <c r="G15" s="1">
        <f>F15*D4*C11</f>
        <v>3.0657750708268047E-3</v>
      </c>
      <c r="H15" s="1">
        <f>G15*D4*C10</f>
        <v>6.8464636746739388E-4</v>
      </c>
      <c r="I15" s="1">
        <f>H15*D4*C9</f>
        <v>1.5185740475072098E-4</v>
      </c>
      <c r="J15" s="1">
        <f>I15*D4*C8</f>
        <v>3.2643320105813241E-5</v>
      </c>
      <c r="K15" s="1">
        <f>J15*D4</f>
        <v>5.968597143729465E-6</v>
      </c>
      <c r="L15" s="1">
        <f>K15*D4</f>
        <v>1.0913152139139012E-6</v>
      </c>
      <c r="M15" s="3"/>
      <c r="N15">
        <f>B15+L15</f>
        <v>1.0000000000000016</v>
      </c>
      <c r="R15" s="16">
        <f>B15-L15</f>
        <v>0.99999781736957372</v>
      </c>
      <c r="S15" s="16">
        <f>SUM(C15:K15)*$B$4*$F$4</f>
        <v>2.5764773276060335</v>
      </c>
      <c r="T15" s="3">
        <f>SUM(C15:K15)*$D$4*$H$4</f>
        <v>-2.5942461925963682</v>
      </c>
      <c r="U15" s="92">
        <f t="shared" si="0"/>
        <v>-0.15047324903915893</v>
      </c>
      <c r="V15" s="68">
        <f>(U15-W15*L15)/B15</f>
        <v>-0.15046359140543994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0.99999975581305023</v>
      </c>
      <c r="C16" s="33">
        <f>1/(1-D4*B4/(1-D4*B4/(1-D4*B4/(1-D4*B4/(1-D4*B4/(1-D4*B4/(1-D4*B4/(1-D4*B4/(1-D4*B4)))))))))</f>
        <v>1.2237544952628219</v>
      </c>
      <c r="D16" s="38">
        <f>C16*D4*C15</f>
        <v>0.27382063627656789</v>
      </c>
      <c r="E16" s="28">
        <f>D16*D4*C14</f>
        <v>6.1268381262094301E-2</v>
      </c>
      <c r="F16" s="28">
        <f>E16*D4*C13</f>
        <v>1.3708795208438766E-2</v>
      </c>
      <c r="G16" s="28">
        <f>F16*D4*C12</f>
        <v>3.0671098241033122E-3</v>
      </c>
      <c r="H16" s="28">
        <f>G16*D4*C11</f>
        <v>6.8598170218446043E-4</v>
      </c>
      <c r="I16" s="28">
        <f>H16*D4*C10</f>
        <v>1.531928695679001E-4</v>
      </c>
      <c r="J16" s="28">
        <f>I16*D4*C9</f>
        <v>3.3978814033516266E-5</v>
      </c>
      <c r="K16" s="28">
        <f>J16*D4*C8</f>
        <v>7.3040975850517708E-6</v>
      </c>
      <c r="L16" s="28">
        <f>K16*D4</f>
        <v>1.3355018987758446E-6</v>
      </c>
      <c r="M16" s="4">
        <f>L16*D4</f>
        <v>2.4418695134687801E-7</v>
      </c>
      <c r="N16">
        <f>B16+M16</f>
        <v>1.0000000000000016</v>
      </c>
      <c r="R16" s="17">
        <f>B16-M16</f>
        <v>0.9999995116260989</v>
      </c>
      <c r="S16" s="17">
        <f>SUM(C16:L16)*$B$4*$F$4</f>
        <v>2.5764985247628385</v>
      </c>
      <c r="T16" s="4">
        <f>SUM(C16:L16)*$D$4*$H$4</f>
        <v>-2.5942675359409209</v>
      </c>
      <c r="U16" s="93">
        <f>S16+T16+U15</f>
        <v>-0.16824226021724131</v>
      </c>
      <c r="V16" s="69">
        <f>(U16-W16*M16)/B16</f>
        <v>-0.16823985942970593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9</v>
      </c>
      <c r="D19" s="9">
        <f>SUM($C$19:C19)</f>
        <v>9</v>
      </c>
      <c r="E19" s="26">
        <f t="shared" ref="E19:E28" si="2">B19/R7</f>
        <v>1.5765054454019363</v>
      </c>
      <c r="F19" s="9">
        <f t="shared" ref="F19:F28" si="3">D19/R7</f>
        <v>14.188549008617425</v>
      </c>
      <c r="G19" s="2">
        <f>F19*2</f>
        <v>28.37709801723485</v>
      </c>
    </row>
    <row r="20" spans="1:7" x14ac:dyDescent="0.2">
      <c r="A20" s="19">
        <v>2</v>
      </c>
      <c r="B20" s="16">
        <f>C19</f>
        <v>9</v>
      </c>
      <c r="C20" s="1">
        <f>B20*$O$2</f>
        <v>81</v>
      </c>
      <c r="D20" s="3">
        <f>SUM($C$19:C20)</f>
        <v>90</v>
      </c>
      <c r="E20" s="16">
        <f t="shared" si="2"/>
        <v>9.7678286662907556</v>
      </c>
      <c r="F20" s="3">
        <f t="shared" si="3"/>
        <v>97.678286662907553</v>
      </c>
      <c r="G20" s="3">
        <f t="shared" ref="G20:G28" si="4">F20*2</f>
        <v>195.35657332581511</v>
      </c>
    </row>
    <row r="21" spans="1:7" x14ac:dyDescent="0.2">
      <c r="A21" s="19">
        <v>3</v>
      </c>
      <c r="B21" s="16">
        <f t="shared" ref="B21:B28" si="5">C20</f>
        <v>81</v>
      </c>
      <c r="C21" s="1">
        <f>B21*$O$2</f>
        <v>729</v>
      </c>
      <c r="D21" s="3">
        <f>SUM($C$19:C21)</f>
        <v>819</v>
      </c>
      <c r="E21" s="16">
        <f t="shared" si="2"/>
        <v>82.437341388870081</v>
      </c>
      <c r="F21" s="3">
        <f t="shared" si="3"/>
        <v>833.53311848746409</v>
      </c>
      <c r="G21" s="3">
        <f t="shared" si="4"/>
        <v>1667.0662369749282</v>
      </c>
    </row>
    <row r="22" spans="1:7" x14ac:dyDescent="0.2">
      <c r="A22" s="19">
        <v>4</v>
      </c>
      <c r="B22" s="16">
        <f t="shared" si="5"/>
        <v>729</v>
      </c>
      <c r="C22" s="1">
        <f>B22*$O$2</f>
        <v>6561</v>
      </c>
      <c r="D22" s="3">
        <f>SUM($C$19:C22)</f>
        <v>7380</v>
      </c>
      <c r="E22" s="16">
        <f t="shared" si="2"/>
        <v>731.84959941796762</v>
      </c>
      <c r="F22" s="3">
        <f t="shared" si="3"/>
        <v>7408.8477965769562</v>
      </c>
      <c r="G22" s="3">
        <f t="shared" si="4"/>
        <v>14817.695593153912</v>
      </c>
    </row>
    <row r="23" spans="1:7" x14ac:dyDescent="0.2">
      <c r="A23" s="19">
        <v>5</v>
      </c>
      <c r="B23" s="16">
        <f t="shared" si="5"/>
        <v>6561</v>
      </c>
      <c r="C23" s="1">
        <f>B23*$O$2</f>
        <v>59049</v>
      </c>
      <c r="D23" s="3">
        <f>SUM($C$19:C23)</f>
        <v>66429</v>
      </c>
      <c r="E23" s="16">
        <f t="shared" si="2"/>
        <v>6566.718650931969</v>
      </c>
      <c r="F23" s="3">
        <f t="shared" si="3"/>
        <v>66486.900360121901</v>
      </c>
      <c r="G23" s="3">
        <f t="shared" si="4"/>
        <v>132973.8007202438</v>
      </c>
    </row>
    <row r="24" spans="1:7" x14ac:dyDescent="0.2">
      <c r="A24" s="19">
        <v>6</v>
      </c>
      <c r="B24" s="16">
        <f t="shared" si="5"/>
        <v>59049</v>
      </c>
      <c r="C24" s="1">
        <f>B24*$O$2</f>
        <v>531441</v>
      </c>
      <c r="D24" s="3">
        <f>SUM($C$19:C24)</f>
        <v>597870</v>
      </c>
      <c r="E24" s="16">
        <f t="shared" si="2"/>
        <v>59060.507272288327</v>
      </c>
      <c r="F24" s="3">
        <f t="shared" si="3"/>
        <v>597986.51091268298</v>
      </c>
      <c r="G24" s="3">
        <f t="shared" si="4"/>
        <v>1195973.021825366</v>
      </c>
    </row>
    <row r="25" spans="1:7" x14ac:dyDescent="0.2">
      <c r="A25" s="19">
        <v>7</v>
      </c>
      <c r="B25" s="16">
        <f t="shared" si="5"/>
        <v>531441</v>
      </c>
      <c r="C25" s="1">
        <f>B25*$O$2</f>
        <v>4782969</v>
      </c>
      <c r="D25" s="3">
        <f>SUM($C$19:C25)</f>
        <v>5380839</v>
      </c>
      <c r="E25" s="16">
        <f t="shared" si="2"/>
        <v>531464.16925606737</v>
      </c>
      <c r="F25" s="3">
        <f t="shared" si="3"/>
        <v>5381073.5886686351</v>
      </c>
      <c r="G25" s="3">
        <f t="shared" si="4"/>
        <v>10762147.17733727</v>
      </c>
    </row>
    <row r="26" spans="1:7" x14ac:dyDescent="0.2">
      <c r="A26" s="19">
        <v>8</v>
      </c>
      <c r="B26" s="16">
        <f t="shared" si="5"/>
        <v>4782969</v>
      </c>
      <c r="C26" s="1">
        <f>B26*$O$2</f>
        <v>43046721</v>
      </c>
      <c r="D26" s="3">
        <f>SUM($C$19:C26)</f>
        <v>48427560</v>
      </c>
      <c r="E26" s="16">
        <f t="shared" si="2"/>
        <v>4783015.6562825702</v>
      </c>
      <c r="F26" s="3">
        <f t="shared" si="3"/>
        <v>48428032.394850045</v>
      </c>
      <c r="G26" s="3">
        <f t="shared" si="4"/>
        <v>96856064.789700091</v>
      </c>
    </row>
    <row r="27" spans="1:7" x14ac:dyDescent="0.2">
      <c r="A27" s="19">
        <v>9</v>
      </c>
      <c r="B27" s="16">
        <f t="shared" si="5"/>
        <v>43046721</v>
      </c>
      <c r="C27" s="1">
        <f>B27*$O$2</f>
        <v>387420489</v>
      </c>
      <c r="D27" s="3">
        <f>SUM($C$19:C27)</f>
        <v>435848049</v>
      </c>
      <c r="E27" s="16">
        <f t="shared" si="2"/>
        <v>43046814.955288075</v>
      </c>
      <c r="F27" s="3">
        <f t="shared" si="3"/>
        <v>435849000.29728931</v>
      </c>
      <c r="G27" s="3">
        <f t="shared" si="4"/>
        <v>871698000.59457862</v>
      </c>
    </row>
    <row r="28" spans="1:7" ht="17" thickBot="1" x14ac:dyDescent="0.25">
      <c r="A28" s="33">
        <v>10</v>
      </c>
      <c r="B28" s="17">
        <f t="shared" si="5"/>
        <v>387420489</v>
      </c>
      <c r="C28" s="28">
        <f>B28*$O$2</f>
        <v>3486784401</v>
      </c>
      <c r="D28" s="4">
        <f>SUM($C$19:C28)</f>
        <v>3922632450</v>
      </c>
      <c r="E28" s="17">
        <f t="shared" si="2"/>
        <v>387420678.20614797</v>
      </c>
      <c r="F28" s="4">
        <f t="shared" si="3"/>
        <v>3922634365.7122478</v>
      </c>
      <c r="G28" s="4">
        <f t="shared" si="4"/>
        <v>7845268731.4244957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9</v>
      </c>
      <c r="D31" s="9">
        <f>SUM($C$31:C31)</f>
        <v>9</v>
      </c>
      <c r="E31" s="3">
        <f t="shared" ref="E31:E40" si="6">B31/R7</f>
        <v>1.5765054454019363</v>
      </c>
      <c r="F31" s="3">
        <f t="shared" ref="F31:F40" si="7">D31/R7</f>
        <v>14.188549008617425</v>
      </c>
      <c r="G31" s="2">
        <f>F31*2</f>
        <v>28.37709801723485</v>
      </c>
    </row>
    <row r="32" spans="1:7" x14ac:dyDescent="0.2">
      <c r="A32" s="19">
        <v>2</v>
      </c>
      <c r="B32" s="16">
        <f>B31*($O$2+1)</f>
        <v>10</v>
      </c>
      <c r="C32" s="1">
        <f>B32*$O$2</f>
        <v>90</v>
      </c>
      <c r="D32" s="3">
        <f>SUM($C$31:C32)</f>
        <v>99</v>
      </c>
      <c r="E32" s="3">
        <f t="shared" si="6"/>
        <v>10.853142962545284</v>
      </c>
      <c r="F32" s="3">
        <f t="shared" si="7"/>
        <v>107.44611532919831</v>
      </c>
      <c r="G32" s="3">
        <f t="shared" ref="G32:G40" si="8">F32*2</f>
        <v>214.89223065839661</v>
      </c>
    </row>
    <row r="33" spans="1:7" x14ac:dyDescent="0.2">
      <c r="A33" s="19">
        <v>3</v>
      </c>
      <c r="B33" s="16">
        <f>B32*($O$2+1)</f>
        <v>100</v>
      </c>
      <c r="C33" s="1">
        <f>B33*$O$2</f>
        <v>900</v>
      </c>
      <c r="D33" s="3">
        <f>SUM($C$31:C33)</f>
        <v>999</v>
      </c>
      <c r="E33" s="3">
        <f t="shared" si="6"/>
        <v>101.7744955418149</v>
      </c>
      <c r="F33" s="3">
        <f t="shared" si="7"/>
        <v>1016.7272104627309</v>
      </c>
      <c r="G33" s="3">
        <f t="shared" si="8"/>
        <v>2033.4544209254618</v>
      </c>
    </row>
    <row r="34" spans="1:7" x14ac:dyDescent="0.2">
      <c r="A34" s="19">
        <v>4</v>
      </c>
      <c r="B34" s="16">
        <f>B33*($O$2+1)</f>
        <v>1000</v>
      </c>
      <c r="C34" s="1">
        <f>B34*$O$2</f>
        <v>9000</v>
      </c>
      <c r="D34" s="3">
        <f>SUM($C$31:C34)</f>
        <v>9999</v>
      </c>
      <c r="E34" s="3">
        <f t="shared" si="6"/>
        <v>1003.9089155253329</v>
      </c>
      <c r="F34" s="3">
        <f t="shared" si="7"/>
        <v>10038.085246337803</v>
      </c>
      <c r="G34" s="3">
        <f t="shared" si="8"/>
        <v>20076.170492675607</v>
      </c>
    </row>
    <row r="35" spans="1:7" x14ac:dyDescent="0.2">
      <c r="A35" s="19">
        <v>5</v>
      </c>
      <c r="B35" s="16">
        <f>B34*($O$2+1)</f>
        <v>10000</v>
      </c>
      <c r="C35" s="1">
        <f>B35*$O$2</f>
        <v>90000</v>
      </c>
      <c r="D35" s="3">
        <f>SUM($C$31:C35)</f>
        <v>99999</v>
      </c>
      <c r="E35" s="3">
        <f t="shared" si="6"/>
        <v>10008.716127011079</v>
      </c>
      <c r="F35" s="3">
        <f t="shared" si="7"/>
        <v>100086.16039849809</v>
      </c>
      <c r="G35" s="3">
        <f t="shared" si="8"/>
        <v>200172.32079699618</v>
      </c>
    </row>
    <row r="36" spans="1:7" x14ac:dyDescent="0.2">
      <c r="A36" s="19">
        <v>6</v>
      </c>
      <c r="B36" s="16">
        <f>B35*($O$2+1)</f>
        <v>100000</v>
      </c>
      <c r="C36" s="1">
        <f>B36*$O$2</f>
        <v>900000</v>
      </c>
      <c r="D36" s="3">
        <f>SUM($C$31:C36)</f>
        <v>999999</v>
      </c>
      <c r="E36" s="3">
        <f t="shared" si="6"/>
        <v>100019.48766666383</v>
      </c>
      <c r="F36" s="3">
        <f t="shared" si="7"/>
        <v>1000193.8764717616</v>
      </c>
      <c r="G36" s="3">
        <f t="shared" si="8"/>
        <v>2000387.7529435232</v>
      </c>
    </row>
    <row r="37" spans="1:7" x14ac:dyDescent="0.2">
      <c r="A37" s="19">
        <v>7</v>
      </c>
      <c r="B37" s="16">
        <f>B36*($O$2+1)</f>
        <v>1000000</v>
      </c>
      <c r="C37" s="1">
        <f>B37*$O$2</f>
        <v>9000000</v>
      </c>
      <c r="D37" s="3">
        <f>SUM($C$31:C37)</f>
        <v>9999999</v>
      </c>
      <c r="E37" s="3">
        <f t="shared" si="6"/>
        <v>1000043.5970428841</v>
      </c>
      <c r="F37" s="3">
        <f t="shared" si="7"/>
        <v>10000434.970385244</v>
      </c>
      <c r="G37" s="3">
        <f t="shared" si="8"/>
        <v>20000869.940770488</v>
      </c>
    </row>
    <row r="38" spans="1:7" x14ac:dyDescent="0.2">
      <c r="A38" s="19">
        <v>8</v>
      </c>
      <c r="B38" s="16">
        <f>B37*($O$2+1)</f>
        <v>10000000</v>
      </c>
      <c r="C38" s="1">
        <f>B38*$O$2</f>
        <v>90000000</v>
      </c>
      <c r="D38" s="3">
        <f>SUM($C$31:C38)</f>
        <v>99999999</v>
      </c>
      <c r="E38" s="3">
        <f t="shared" si="6"/>
        <v>10000097.54669656</v>
      </c>
      <c r="F38" s="3">
        <f t="shared" si="7"/>
        <v>100000974.46695584</v>
      </c>
      <c r="G38" s="3">
        <f t="shared" si="8"/>
        <v>200001948.93391168</v>
      </c>
    </row>
    <row r="39" spans="1:7" x14ac:dyDescent="0.2">
      <c r="A39" s="19">
        <v>9</v>
      </c>
      <c r="B39" s="16">
        <f>B38*($O$2+1)</f>
        <v>100000000</v>
      </c>
      <c r="C39" s="1">
        <f>B39*$O$2</f>
        <v>900000000</v>
      </c>
      <c r="D39" s="3">
        <f>SUM($C$31:C39)</f>
        <v>999999999</v>
      </c>
      <c r="E39" s="3">
        <f t="shared" si="6"/>
        <v>100000218.26351902</v>
      </c>
      <c r="F39" s="3">
        <f t="shared" si="7"/>
        <v>1000002181.635188</v>
      </c>
      <c r="G39" s="3">
        <f t="shared" si="8"/>
        <v>2000004363.270376</v>
      </c>
    </row>
    <row r="40" spans="1:7" ht="17" thickBot="1" x14ac:dyDescent="0.25">
      <c r="A40" s="33">
        <v>10</v>
      </c>
      <c r="B40" s="17">
        <f>B39*($O$2+1)</f>
        <v>1000000000</v>
      </c>
      <c r="C40" s="28">
        <f>B40*$O$2</f>
        <v>9000000000</v>
      </c>
      <c r="D40" s="4">
        <f>SUM($C$31:C40)</f>
        <v>9999999999</v>
      </c>
      <c r="E40" s="3">
        <f t="shared" si="6"/>
        <v>1000000488.3741395</v>
      </c>
      <c r="F40" s="3">
        <f t="shared" si="7"/>
        <v>10000004882.741396</v>
      </c>
      <c r="G40" s="4">
        <f t="shared" si="8"/>
        <v>20000009765.482792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9</v>
      </c>
      <c r="D43" s="9">
        <f>SUM(C43:C43)</f>
        <v>9</v>
      </c>
      <c r="E43" s="26">
        <f t="shared" ref="E43:E52" si="9">B43/R7</f>
        <v>1.5765054454019363</v>
      </c>
      <c r="F43" s="9">
        <f t="shared" ref="F43:F52" si="10">D43/R7</f>
        <v>14.188549008617425</v>
      </c>
      <c r="G43" s="2">
        <f>F43*2</f>
        <v>28.37709801723485</v>
      </c>
    </row>
    <row r="44" spans="1:7" x14ac:dyDescent="0.2">
      <c r="A44" s="19">
        <v>2</v>
      </c>
      <c r="B44" s="16">
        <f>B43*$O$2*2</f>
        <v>18</v>
      </c>
      <c r="C44" s="1">
        <f>B44*$O$2</f>
        <v>162</v>
      </c>
      <c r="D44" s="3">
        <f>SUM($C$43:C44)</f>
        <v>171</v>
      </c>
      <c r="E44" s="16">
        <f t="shared" si="9"/>
        <v>19.535657332581511</v>
      </c>
      <c r="F44" s="3">
        <f t="shared" si="10"/>
        <v>185.58874465952437</v>
      </c>
      <c r="G44" s="3">
        <f t="shared" ref="G44:G52" si="11">F44*2</f>
        <v>371.17748931904873</v>
      </c>
    </row>
    <row r="45" spans="1:7" x14ac:dyDescent="0.2">
      <c r="A45" s="19">
        <v>3</v>
      </c>
      <c r="B45" s="16">
        <f>B44*$O$2*2</f>
        <v>324</v>
      </c>
      <c r="C45" s="1">
        <f>B45*$O$2</f>
        <v>2916</v>
      </c>
      <c r="D45" s="3">
        <f>SUM($C$43:C45)</f>
        <v>3087</v>
      </c>
      <c r="E45" s="16">
        <f t="shared" si="9"/>
        <v>329.74936555548032</v>
      </c>
      <c r="F45" s="3">
        <f t="shared" si="10"/>
        <v>3141.7786773758262</v>
      </c>
      <c r="G45" s="3">
        <f t="shared" si="11"/>
        <v>6283.5573547516524</v>
      </c>
    </row>
    <row r="46" spans="1:7" x14ac:dyDescent="0.2">
      <c r="A46" s="19">
        <v>4</v>
      </c>
      <c r="B46" s="16">
        <f>B45*$O$2*2</f>
        <v>5832</v>
      </c>
      <c r="C46" s="1">
        <f>B46*$O$2</f>
        <v>52488</v>
      </c>
      <c r="D46" s="3">
        <f>SUM($C$43:C46)</f>
        <v>55575</v>
      </c>
      <c r="E46" s="16">
        <f t="shared" si="9"/>
        <v>5854.796795343741</v>
      </c>
      <c r="F46" s="3">
        <f t="shared" si="10"/>
        <v>55792.237980320373</v>
      </c>
      <c r="G46" s="3">
        <f t="shared" si="11"/>
        <v>111584.47596064075</v>
      </c>
    </row>
    <row r="47" spans="1:7" x14ac:dyDescent="0.2">
      <c r="A47" s="19">
        <v>5</v>
      </c>
      <c r="B47" s="16">
        <f>B46*$O$2*2</f>
        <v>104976</v>
      </c>
      <c r="C47" s="1">
        <f>B47*$O$2</f>
        <v>944784</v>
      </c>
      <c r="D47" s="3">
        <f>SUM($C$43:C47)</f>
        <v>1000359</v>
      </c>
      <c r="E47" s="16">
        <f t="shared" si="9"/>
        <v>105067.4984149115</v>
      </c>
      <c r="F47" s="3">
        <f t="shared" si="10"/>
        <v>1001230.9256100677</v>
      </c>
      <c r="G47" s="3">
        <f t="shared" si="11"/>
        <v>2002461.8512201353</v>
      </c>
    </row>
    <row r="48" spans="1:7" x14ac:dyDescent="0.2">
      <c r="A48" s="19">
        <v>6</v>
      </c>
      <c r="B48" s="16">
        <f>B47*$O$2*2</f>
        <v>1889568</v>
      </c>
      <c r="C48" s="1">
        <f>B48*$O$2</f>
        <v>17006112</v>
      </c>
      <c r="D48" s="3">
        <f>SUM($C$43:C48)</f>
        <v>18006471</v>
      </c>
      <c r="E48" s="16">
        <f t="shared" si="9"/>
        <v>1889936.2327132265</v>
      </c>
      <c r="F48" s="3">
        <f t="shared" si="10"/>
        <v>18009980.0410464</v>
      </c>
      <c r="G48" s="3">
        <f t="shared" si="11"/>
        <v>36019960.082092799</v>
      </c>
    </row>
    <row r="49" spans="1:7" x14ac:dyDescent="0.2">
      <c r="A49" s="19">
        <v>7</v>
      </c>
      <c r="B49" s="16">
        <f>B48*$O$2*2</f>
        <v>34012224</v>
      </c>
      <c r="C49" s="1">
        <f>B49*$O$2</f>
        <v>306110016</v>
      </c>
      <c r="D49" s="3">
        <f>SUM($C$43:C49)</f>
        <v>324116487</v>
      </c>
      <c r="E49" s="16">
        <f t="shared" si="9"/>
        <v>34013706.832388312</v>
      </c>
      <c r="F49" s="3">
        <f t="shared" si="10"/>
        <v>324130617.52038318</v>
      </c>
      <c r="G49" s="3">
        <f t="shared" si="11"/>
        <v>648261235.04076636</v>
      </c>
    </row>
    <row r="50" spans="1:7" x14ac:dyDescent="0.2">
      <c r="A50" s="19">
        <v>8</v>
      </c>
      <c r="B50" s="16">
        <f>B49*$O$2*2</f>
        <v>612220032</v>
      </c>
      <c r="C50" s="1">
        <f>B50*$O$2</f>
        <v>5509980288</v>
      </c>
      <c r="D50" s="3">
        <f>SUM($C$43:C50)</f>
        <v>5834096775</v>
      </c>
      <c r="E50" s="16">
        <f t="shared" si="9"/>
        <v>612226004.00416899</v>
      </c>
      <c r="F50" s="3">
        <f t="shared" si="10"/>
        <v>5834153684.6867809</v>
      </c>
      <c r="G50" s="3">
        <f t="shared" si="11"/>
        <v>11668307369.373562</v>
      </c>
    </row>
    <row r="51" spans="1:7" x14ac:dyDescent="0.2">
      <c r="A51" s="19">
        <v>9</v>
      </c>
      <c r="B51" s="16">
        <f>B50*$O$2*2</f>
        <v>11019960576</v>
      </c>
      <c r="C51" s="1">
        <f>B51*$O$2</f>
        <v>99179645184</v>
      </c>
      <c r="D51" s="3">
        <f>SUM($C$43:C51)</f>
        <v>105013741959</v>
      </c>
      <c r="E51" s="16">
        <f t="shared" si="9"/>
        <v>11019984628.553747</v>
      </c>
      <c r="F51" s="3">
        <f t="shared" si="10"/>
        <v>105013971165.68864</v>
      </c>
      <c r="G51" s="3">
        <f t="shared" si="11"/>
        <v>210027942331.37729</v>
      </c>
    </row>
    <row r="52" spans="1:7" ht="17" thickBot="1" x14ac:dyDescent="0.25">
      <c r="A52" s="33">
        <v>10</v>
      </c>
      <c r="B52" s="17">
        <f>B51*$O$2*2</f>
        <v>198359290368</v>
      </c>
      <c r="C52" s="28">
        <f>B52*$O$2</f>
        <v>1785233613312</v>
      </c>
      <c r="D52" s="4">
        <f>SUM($C$43:C52)</f>
        <v>1890247355271</v>
      </c>
      <c r="E52" s="17">
        <f t="shared" si="9"/>
        <v>198359387241.54776</v>
      </c>
      <c r="F52" s="4">
        <f t="shared" si="10"/>
        <v>1890248278418.9258</v>
      </c>
      <c r="G52" s="4">
        <f t="shared" si="11"/>
        <v>3780496556837.8516</v>
      </c>
    </row>
  </sheetData>
  <conditionalFormatting sqref="R7:R16">
    <cfRule type="cellIs" dxfId="215" priority="35" operator="lessThanOrEqual">
      <formula>0</formula>
    </cfRule>
    <cfRule type="cellIs" dxfId="214" priority="36" operator="greaterThan">
      <formula>0</formula>
    </cfRule>
  </conditionalFormatting>
  <conditionalFormatting sqref="F43:F52">
    <cfRule type="cellIs" dxfId="213" priority="31" stopIfTrue="1" operator="lessThan">
      <formula>0</formula>
    </cfRule>
    <cfRule type="cellIs" dxfId="212" priority="32" operator="equal">
      <formula>MIN($F$43:$F$52)</formula>
    </cfRule>
  </conditionalFormatting>
  <conditionalFormatting sqref="E43:E52">
    <cfRule type="cellIs" dxfId="211" priority="29" stopIfTrue="1" operator="lessThan">
      <formula>0</formula>
    </cfRule>
    <cfRule type="cellIs" dxfId="210" priority="30" operator="equal">
      <formula>MIN($E$43:$E$52)</formula>
    </cfRule>
  </conditionalFormatting>
  <conditionalFormatting sqref="F19:F28">
    <cfRule type="cellIs" dxfId="209" priority="21" stopIfTrue="1" operator="lessThan">
      <formula>0</formula>
    </cfRule>
    <cfRule type="cellIs" dxfId="208" priority="22" operator="equal">
      <formula>MIN($F$19:$F$28)</formula>
    </cfRule>
  </conditionalFormatting>
  <conditionalFormatting sqref="E19:E28">
    <cfRule type="cellIs" dxfId="207" priority="19" stopIfTrue="1" operator="lessThan">
      <formula>0</formula>
    </cfRule>
    <cfRule type="cellIs" dxfId="206" priority="20" operator="equal">
      <formula>MIN($E$19:$E$28)</formula>
    </cfRule>
  </conditionalFormatting>
  <conditionalFormatting sqref="F31:F40">
    <cfRule type="cellIs" dxfId="205" priority="15" stopIfTrue="1" operator="lessThan">
      <formula>0</formula>
    </cfRule>
    <cfRule type="cellIs" dxfId="204" priority="16" operator="equal">
      <formula>MIN($F$31:$F$40)</formula>
    </cfRule>
  </conditionalFormatting>
  <conditionalFormatting sqref="E31:E40">
    <cfRule type="cellIs" dxfId="203" priority="13" stopIfTrue="1" operator="lessThan">
      <formula>0</formula>
    </cfRule>
    <cfRule type="cellIs" dxfId="202" priority="14" operator="equal">
      <formula>MIN($E$31:$E$40)</formula>
    </cfRule>
  </conditionalFormatting>
  <conditionalFormatting sqref="G19:G28">
    <cfRule type="cellIs" dxfId="201" priority="11" stopIfTrue="1" operator="lessThanOrEqual">
      <formula>0</formula>
    </cfRule>
    <cfRule type="cellIs" dxfId="200" priority="12" operator="equal">
      <formula>MIN($G$19:$G$28)</formula>
    </cfRule>
  </conditionalFormatting>
  <conditionalFormatting sqref="G31:G40">
    <cfRule type="cellIs" dxfId="199" priority="9" stopIfTrue="1" operator="lessThanOrEqual">
      <formula>0</formula>
    </cfRule>
    <cfRule type="cellIs" dxfId="198" priority="10" operator="equal">
      <formula>MIN($G$19:$G$28)</formula>
    </cfRule>
  </conditionalFormatting>
  <conditionalFormatting sqref="G43:G52">
    <cfRule type="cellIs" dxfId="197" priority="7" stopIfTrue="1" operator="lessThanOrEqual">
      <formula>0</formula>
    </cfRule>
    <cfRule type="cellIs" dxfId="196" priority="8" operator="equal">
      <formula>MIN($G$19:$G$28)</formula>
    </cfRule>
  </conditionalFormatting>
  <conditionalFormatting sqref="S7:T16">
    <cfRule type="cellIs" dxfId="195" priority="3" operator="lessThanOrEqual">
      <formula>0</formula>
    </cfRule>
    <cfRule type="cellIs" dxfId="194" priority="4" operator="greaterThan">
      <formula>0</formula>
    </cfRule>
  </conditionalFormatting>
  <conditionalFormatting sqref="U7:U16">
    <cfRule type="cellIs" dxfId="193" priority="1" operator="lessThanOrEqual">
      <formula>0</formula>
    </cfRule>
    <cfRule type="cellIs" dxfId="19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DF9A-95C4-4701-9278-7D243247B3CF}">
  <dimension ref="A1:Q32"/>
  <sheetViews>
    <sheetView workbookViewId="0">
      <selection activeCell="G20" sqref="G20"/>
    </sheetView>
  </sheetViews>
  <sheetFormatPr baseColWidth="10" defaultColWidth="9" defaultRowHeight="15" x14ac:dyDescent="0.2"/>
  <cols>
    <col min="1" max="1" width="10.6640625" style="110" customWidth="1"/>
    <col min="2" max="2" width="8.33203125" style="110" customWidth="1"/>
    <col min="3" max="16384" width="9" style="110"/>
  </cols>
  <sheetData>
    <row r="1" spans="1:17" ht="16" thickBot="1" x14ac:dyDescent="0.25">
      <c r="A1" s="110" t="s">
        <v>76</v>
      </c>
    </row>
    <row r="2" spans="1:17" ht="16" thickBot="1" x14ac:dyDescent="0.25">
      <c r="A2" s="190" t="s">
        <v>87</v>
      </c>
      <c r="B2" s="191">
        <v>0</v>
      </c>
      <c r="C2" s="192">
        <v>1</v>
      </c>
      <c r="D2" s="192">
        <v>2</v>
      </c>
      <c r="E2" s="192">
        <v>3</v>
      </c>
      <c r="F2" s="192">
        <v>4</v>
      </c>
      <c r="G2" s="192">
        <v>5</v>
      </c>
      <c r="H2" s="192">
        <v>6</v>
      </c>
      <c r="I2" s="192">
        <v>7</v>
      </c>
      <c r="J2" s="192">
        <v>8</v>
      </c>
      <c r="K2" s="193">
        <v>9</v>
      </c>
      <c r="L2" s="126"/>
      <c r="M2" s="128"/>
    </row>
    <row r="3" spans="1:17" ht="16" x14ac:dyDescent="0.2">
      <c r="A3" s="194" t="s">
        <v>39</v>
      </c>
      <c r="B3" s="147">
        <v>0</v>
      </c>
      <c r="C3" s="148">
        <v>0</v>
      </c>
      <c r="D3" s="148">
        <v>0</v>
      </c>
      <c r="E3" s="148">
        <v>0</v>
      </c>
      <c r="F3" s="148">
        <v>0</v>
      </c>
      <c r="G3" s="148">
        <v>0</v>
      </c>
      <c r="H3" s="148">
        <v>0</v>
      </c>
      <c r="I3" s="148">
        <f>'Banker Hand'!I13*StartHand!B36</f>
        <v>1.3488000043092656E-2</v>
      </c>
      <c r="J3" s="148">
        <f>'Banker Hand'!J13*SUM(StartHand!B36:B37)</f>
        <v>2.6976000086185312E-2</v>
      </c>
      <c r="K3" s="148">
        <f>SUM('Banker Hand'!K3:K12)*SUM(StartHand!B36:B38)</f>
        <v>4.0464000129277963E-2</v>
      </c>
      <c r="L3" s="129">
        <f>SUM(B3:K3)</f>
        <v>8.0928000258555927E-2</v>
      </c>
      <c r="M3" s="195">
        <f>L3</f>
        <v>8.0928000258555927E-2</v>
      </c>
      <c r="O3" s="110" t="s">
        <v>88</v>
      </c>
      <c r="P3" s="110">
        <f>L3/(L3+L5)</f>
        <v>0.24920382165605093</v>
      </c>
      <c r="Q3" s="196">
        <f>P3</f>
        <v>0.24920382165605093</v>
      </c>
    </row>
    <row r="4" spans="1:17" ht="16" x14ac:dyDescent="0.2">
      <c r="A4" s="197" t="s">
        <v>40</v>
      </c>
      <c r="B4" s="136">
        <f>'Banker Hand'!B13*'Player Hand'!B1</f>
        <v>0</v>
      </c>
      <c r="C4" s="117">
        <f>'Banker Hand'!C13*'Player Hand'!C1</f>
        <v>0</v>
      </c>
      <c r="D4" s="117">
        <f>'Banker Hand'!D13*'Player Hand'!D1</f>
        <v>0</v>
      </c>
      <c r="E4" s="117">
        <f>'Banker Hand'!E13*'Player Hand'!E1</f>
        <v>0</v>
      </c>
      <c r="F4" s="117">
        <f>'Banker Hand'!F13*'Player Hand'!F1</f>
        <v>0</v>
      </c>
      <c r="G4" s="117">
        <f>'Banker Hand'!G13*'Player Hand'!G1</f>
        <v>0</v>
      </c>
      <c r="H4" s="117">
        <f>'Banker Hand'!H13*StartHand!B36</f>
        <v>1.3488000043092656E-2</v>
      </c>
      <c r="I4" s="117">
        <f>'Banker Hand'!I13*StartHand!B37</f>
        <v>1.3488000043092656E-2</v>
      </c>
      <c r="J4" s="117">
        <f>'Banker Hand'!J13*StartHand!B38</f>
        <v>1.3488000043092656E-2</v>
      </c>
      <c r="K4" s="118">
        <f>'Banker Hand'!K13*StartHand!B39</f>
        <v>1.3488000043092656E-2</v>
      </c>
      <c r="L4" s="116">
        <f>SUM(B4:K4)</f>
        <v>5.3952000172370625E-2</v>
      </c>
      <c r="M4" s="198">
        <f t="shared" ref="M4:M5" si="0">L4</f>
        <v>5.3952000172370625E-2</v>
      </c>
      <c r="O4" s="110" t="s">
        <v>89</v>
      </c>
      <c r="P4" s="110">
        <f>L5/(L5+L3)</f>
        <v>0.75079617834394918</v>
      </c>
      <c r="Q4" s="196">
        <f>P4</f>
        <v>0.75079617834394918</v>
      </c>
    </row>
    <row r="5" spans="1:17" ht="17" thickBot="1" x14ac:dyDescent="0.25">
      <c r="A5" s="199" t="s">
        <v>38</v>
      </c>
      <c r="B5" s="138">
        <f>'Banker Hand'!B13*SUM(StartHand!B36:B39)</f>
        <v>3.1026709364302595E-2</v>
      </c>
      <c r="C5" s="121">
        <f>'Banker Hand'!C13*SUM(StartHand!B36:B39)</f>
        <v>2.6372702959657209E-2</v>
      </c>
      <c r="D5" s="121">
        <f>'Banker Hand'!D13*StartHand!D36</f>
        <v>2.6372702959657206E-2</v>
      </c>
      <c r="E5" s="121">
        <f>'Banker Hand'!E13*StartHand!D36</f>
        <v>2.6372702959657206E-2</v>
      </c>
      <c r="F5" s="121">
        <f>'Banker Hand'!F13*StartHand!D36</f>
        <v>2.6372702959657206E-2</v>
      </c>
      <c r="G5" s="121">
        <f>'Banker Hand'!G13*StartHand!D36</f>
        <v>2.6372702959657206E-2</v>
      </c>
      <c r="H5" s="121">
        <f>'Banker Hand'!H13*SUM(StartHand!B37:B39)</f>
        <v>4.0464000129277963E-2</v>
      </c>
      <c r="I5" s="121">
        <f>'Banker Hand'!I13*SUM(StartHand!B38:B39)</f>
        <v>2.6976000086185312E-2</v>
      </c>
      <c r="J5" s="121">
        <f>'Banker Hand'!J13*StartHand!B39</f>
        <v>1.3488000043092656E-2</v>
      </c>
      <c r="K5" s="122">
        <f>0</f>
        <v>0</v>
      </c>
      <c r="L5" s="120">
        <f>SUM(B5:K5)</f>
        <v>0.24381822442114459</v>
      </c>
      <c r="M5" s="200">
        <f t="shared" si="0"/>
        <v>0.24381822442114459</v>
      </c>
    </row>
    <row r="7" spans="1:17" ht="16" thickBot="1" x14ac:dyDescent="0.25">
      <c r="A7" s="123" t="s">
        <v>90</v>
      </c>
    </row>
    <row r="8" spans="1:17" ht="16" thickBot="1" x14ac:dyDescent="0.25">
      <c r="A8" s="190" t="s">
        <v>87</v>
      </c>
      <c r="B8" s="191">
        <v>0</v>
      </c>
      <c r="C8" s="192">
        <v>1</v>
      </c>
      <c r="D8" s="192">
        <v>2</v>
      </c>
      <c r="E8" s="192">
        <v>3</v>
      </c>
      <c r="F8" s="192">
        <v>4</v>
      </c>
      <c r="G8" s="192">
        <v>5</v>
      </c>
      <c r="H8" s="192">
        <v>6</v>
      </c>
      <c r="I8" s="192">
        <v>7</v>
      </c>
      <c r="J8" s="192">
        <v>8</v>
      </c>
      <c r="K8" s="193">
        <v>9</v>
      </c>
      <c r="L8" s="126"/>
      <c r="M8" s="128"/>
    </row>
    <row r="9" spans="1:17" ht="16" x14ac:dyDescent="0.2">
      <c r="A9" s="194" t="s">
        <v>39</v>
      </c>
      <c r="B9" s="147">
        <v>0</v>
      </c>
      <c r="C9" s="148">
        <f>'Banker Hand'!C27*'Player Hand'!B13</f>
        <v>5.0171703659546265E-3</v>
      </c>
      <c r="D9" s="148">
        <f>'Banker Hand'!D27*SUM('Player Hand'!B13:C13)</f>
        <v>9.2817651770160572E-3</v>
      </c>
      <c r="E9" s="148">
        <f>'Banker Hand'!E27*SUM('Player Hand'!B13:D13)</f>
        <v>1.4785592462687212E-2</v>
      </c>
      <c r="F9" s="148">
        <f>'Banker Hand'!F27*SUM('Player Hand'!B13:E13)</f>
        <v>2.92164833154543E-2</v>
      </c>
      <c r="G9" s="148">
        <f>'Banker Hand'!G27*SUM('Player Hand'!B13:F13)</f>
        <v>4.0250959237809573E-2</v>
      </c>
      <c r="H9" s="148">
        <f>'Banker Hand'!H27*SUM('Player Hand'!B13:G13)</f>
        <v>5.2845950128191883E-2</v>
      </c>
      <c r="I9" s="148">
        <f>'Banker Hand'!I27*SUM('Player Hand'!B3:H8)</f>
        <v>6.4072430588279952E-2</v>
      </c>
      <c r="J9" s="148">
        <f>'Banker Hand'!J27*SUM('Player Hand'!B3:I8)</f>
        <v>7.0479673647107957E-2</v>
      </c>
      <c r="K9" s="160">
        <f>'Banker Hand'!K27*SUM('Player Hand'!B3:J8)</f>
        <v>7.688691670593592E-2</v>
      </c>
      <c r="L9" s="129">
        <f>SUM(B9:K9)</f>
        <v>0.36283694162843749</v>
      </c>
      <c r="M9" s="195">
        <f>L9</f>
        <v>0.36283694162843749</v>
      </c>
      <c r="O9" s="110" t="s">
        <v>88</v>
      </c>
      <c r="P9" s="110">
        <f>L9/(L9+L11)</f>
        <v>0.64535429535497579</v>
      </c>
      <c r="Q9" s="196">
        <f>P9</f>
        <v>0.64535429535497579</v>
      </c>
    </row>
    <row r="10" spans="1:17" ht="16" x14ac:dyDescent="0.2">
      <c r="A10" s="197" t="s">
        <v>40</v>
      </c>
      <c r="B10" s="136">
        <f>'Banker Hand'!B27*'Player Hand'!B13</f>
        <v>6.0240467515750252E-3</v>
      </c>
      <c r="C10" s="117">
        <f>'Banker Hand'!C27*'Player Hand'!C13</f>
        <v>4.2645948110614333E-3</v>
      </c>
      <c r="D10" s="117">
        <f>'Banker Hand'!D27*'Player Hand'!D13</f>
        <v>4.2645948110614316E-3</v>
      </c>
      <c r="E10" s="117">
        <f>'Banker Hand'!E27*'Player Hand'!E13</f>
        <v>4.6547235530681966E-3</v>
      </c>
      <c r="F10" s="117">
        <f>'Banker Hand'!F27*'Player Hand'!F13</f>
        <v>6.9954960051087757E-3</v>
      </c>
      <c r="G10" s="117">
        <f>'Banker Hand'!G27*'Player Hand'!G13</f>
        <v>7.7757534891223041E-3</v>
      </c>
      <c r="H10" s="117">
        <f>'Banker Hand'!H27*SUM('Player Hand'!H3:H8)</f>
        <v>5.8717722364657662E-3</v>
      </c>
      <c r="I10" s="117">
        <f>'Banker Hand'!I27*SUM('Player Hand'!I3:I8)</f>
        <v>6.4072430588279911E-3</v>
      </c>
      <c r="J10" s="117">
        <f>'Banker Hand'!J27*SUM('Player Hand'!J3:J8)</f>
        <v>6.4072430588279911E-3</v>
      </c>
      <c r="K10" s="118">
        <f>'Banker Hand'!K27*SUM('Player Hand'!K3:K8)</f>
        <v>6.4072430588279911E-3</v>
      </c>
      <c r="L10" s="116">
        <f>SUM(B10:K10)</f>
        <v>5.9072710833946905E-2</v>
      </c>
      <c r="M10" s="198">
        <f t="shared" ref="M10:M11" si="1">L10</f>
        <v>5.9072710833946905E-2</v>
      </c>
      <c r="O10" s="110" t="s">
        <v>89</v>
      </c>
      <c r="P10" s="110">
        <f>L11/(L11+L9)</f>
        <v>0.35464570464502432</v>
      </c>
      <c r="Q10" s="196">
        <f>P10</f>
        <v>0.35464570464502432</v>
      </c>
    </row>
    <row r="11" spans="1:17" ht="17" thickBot="1" x14ac:dyDescent="0.25">
      <c r="A11" s="199" t="s">
        <v>38</v>
      </c>
      <c r="B11" s="138">
        <f>'Banker Hand'!B27*SUM('Player Hand'!C3:K8)</f>
        <v>3.9658307781202273E-2</v>
      </c>
      <c r="C11" s="121">
        <f>'Banker Hand'!C27*SUM('Player Hand'!D3:K8)</f>
        <v>2.8765110098139885E-2</v>
      </c>
      <c r="D11" s="121">
        <f>'Banker Hand'!D27*SUM('Player Hand'!E3:K8)</f>
        <v>2.4500515287078434E-2</v>
      </c>
      <c r="E11" s="121">
        <f>'Banker Hand'!E27*SUM('Player Hand'!F3:K8)</f>
        <v>2.2087119604754978E-2</v>
      </c>
      <c r="F11" s="121">
        <f>'Banker Hand'!F27*SUM('Player Hand'!G3:K8)</f>
        <v>2.619881837207404E-2</v>
      </c>
      <c r="G11" s="121">
        <f>'Banker Hand'!G27*SUM('Player Hand'!H3:K8)</f>
        <v>2.1345205656414162E-2</v>
      </c>
      <c r="H11" s="121">
        <f>'Banker Hand'!H27*SUM('Player Hand'!I3:K8)</f>
        <v>1.7615316709397293E-2</v>
      </c>
      <c r="I11" s="121">
        <f>'Banker Hand'!I27*SUM('Player Hand'!J3:K8)</f>
        <v>1.2814486117655979E-2</v>
      </c>
      <c r="J11" s="121">
        <f>'Banker Hand'!J27*SUM('Player Hand'!K3:K8)</f>
        <v>6.4072430588279911E-3</v>
      </c>
      <c r="K11" s="122">
        <v>0</v>
      </c>
      <c r="L11" s="120">
        <f>SUM(B11:K11)</f>
        <v>0.19939212268554501</v>
      </c>
      <c r="M11" s="200">
        <f t="shared" si="1"/>
        <v>0.19939212268554501</v>
      </c>
    </row>
    <row r="13" spans="1:17" ht="16" thickBot="1" x14ac:dyDescent="0.25">
      <c r="A13" s="123" t="s">
        <v>83</v>
      </c>
    </row>
    <row r="14" spans="1:17" ht="16" thickBot="1" x14ac:dyDescent="0.25">
      <c r="A14" s="190" t="s">
        <v>87</v>
      </c>
      <c r="B14" s="191">
        <v>0</v>
      </c>
      <c r="C14" s="192">
        <v>1</v>
      </c>
      <c r="D14" s="192">
        <v>2</v>
      </c>
      <c r="E14" s="192">
        <v>3</v>
      </c>
      <c r="F14" s="192">
        <v>4</v>
      </c>
      <c r="G14" s="192">
        <v>5</v>
      </c>
      <c r="H14" s="192">
        <v>6</v>
      </c>
      <c r="I14" s="192">
        <v>7</v>
      </c>
      <c r="J14" s="192">
        <v>8</v>
      </c>
      <c r="K14" s="193">
        <v>9</v>
      </c>
      <c r="L14" s="126"/>
      <c r="M14" s="128"/>
    </row>
    <row r="15" spans="1:17" ht="16" x14ac:dyDescent="0.2">
      <c r="A15" s="194" t="s">
        <v>39</v>
      </c>
      <c r="B15" s="147">
        <f>B3+B9</f>
        <v>0</v>
      </c>
      <c r="C15" s="148">
        <f t="shared" ref="C15:K15" si="2">C3+C9</f>
        <v>5.0171703659546265E-3</v>
      </c>
      <c r="D15" s="148">
        <f t="shared" si="2"/>
        <v>9.2817651770160572E-3</v>
      </c>
      <c r="E15" s="148">
        <f t="shared" si="2"/>
        <v>1.4785592462687212E-2</v>
      </c>
      <c r="F15" s="148">
        <f t="shared" si="2"/>
        <v>2.92164833154543E-2</v>
      </c>
      <c r="G15" s="148">
        <f t="shared" si="2"/>
        <v>4.0250959237809573E-2</v>
      </c>
      <c r="H15" s="148">
        <f t="shared" si="2"/>
        <v>5.2845950128191883E-2</v>
      </c>
      <c r="I15" s="148">
        <f t="shared" si="2"/>
        <v>7.7560430631372607E-2</v>
      </c>
      <c r="J15" s="148">
        <f t="shared" si="2"/>
        <v>9.7455673733293266E-2</v>
      </c>
      <c r="K15" s="160">
        <f t="shared" si="2"/>
        <v>0.11735091683521388</v>
      </c>
      <c r="L15" s="129">
        <f>SUM(B15:K15)</f>
        <v>0.44376494188699339</v>
      </c>
      <c r="M15" s="195">
        <f>L15</f>
        <v>0.44376494188699339</v>
      </c>
    </row>
    <row r="16" spans="1:17" ht="16" x14ac:dyDescent="0.2">
      <c r="A16" s="197" t="s">
        <v>40</v>
      </c>
      <c r="B16" s="136">
        <f t="shared" ref="B16:K17" si="3">B4+B10</f>
        <v>6.0240467515750252E-3</v>
      </c>
      <c r="C16" s="117">
        <f t="shared" si="3"/>
        <v>4.2645948110614333E-3</v>
      </c>
      <c r="D16" s="117">
        <f t="shared" si="3"/>
        <v>4.2645948110614316E-3</v>
      </c>
      <c r="E16" s="117">
        <f t="shared" si="3"/>
        <v>4.6547235530681966E-3</v>
      </c>
      <c r="F16" s="117">
        <f t="shared" si="3"/>
        <v>6.9954960051087757E-3</v>
      </c>
      <c r="G16" s="117">
        <f t="shared" si="3"/>
        <v>7.7757534891223041E-3</v>
      </c>
      <c r="H16" s="117">
        <f t="shared" si="3"/>
        <v>1.9359772279558422E-2</v>
      </c>
      <c r="I16" s="117">
        <f t="shared" si="3"/>
        <v>1.9895243101920645E-2</v>
      </c>
      <c r="J16" s="117">
        <f t="shared" si="3"/>
        <v>1.9895243101920645E-2</v>
      </c>
      <c r="K16" s="118">
        <f t="shared" si="3"/>
        <v>1.9895243101920645E-2</v>
      </c>
      <c r="L16" s="116">
        <f>SUM(B16:K16)</f>
        <v>0.11302471100631753</v>
      </c>
      <c r="M16" s="198">
        <f t="shared" ref="M16:M17" si="4">L16</f>
        <v>0.11302471100631753</v>
      </c>
      <c r="O16" s="110" t="s">
        <v>88</v>
      </c>
      <c r="P16" s="110">
        <f>L15/(L15+L17)</f>
        <v>0.50031263259934389</v>
      </c>
      <c r="Q16" s="196">
        <f>P16</f>
        <v>0.50031263259934389</v>
      </c>
    </row>
    <row r="17" spans="1:17" ht="17" thickBot="1" x14ac:dyDescent="0.25">
      <c r="A17" s="199" t="s">
        <v>38</v>
      </c>
      <c r="B17" s="138">
        <f t="shared" si="3"/>
        <v>7.0685017145504875E-2</v>
      </c>
      <c r="C17" s="121">
        <f t="shared" si="3"/>
        <v>5.5137813057797094E-2</v>
      </c>
      <c r="D17" s="121">
        <f t="shared" si="3"/>
        <v>5.0873218246735644E-2</v>
      </c>
      <c r="E17" s="121">
        <f t="shared" si="3"/>
        <v>4.8459822564412183E-2</v>
      </c>
      <c r="F17" s="121">
        <f t="shared" si="3"/>
        <v>5.257152133173125E-2</v>
      </c>
      <c r="G17" s="121">
        <f t="shared" si="3"/>
        <v>4.7717908616071364E-2</v>
      </c>
      <c r="H17" s="121">
        <f t="shared" si="3"/>
        <v>5.807931683867526E-2</v>
      </c>
      <c r="I17" s="121">
        <f t="shared" si="3"/>
        <v>3.9790486203841291E-2</v>
      </c>
      <c r="J17" s="121">
        <f t="shared" si="3"/>
        <v>1.9895243101920645E-2</v>
      </c>
      <c r="K17" s="122">
        <f t="shared" si="3"/>
        <v>0</v>
      </c>
      <c r="L17" s="120">
        <f>SUM(B17:K17)</f>
        <v>0.44321034710668966</v>
      </c>
      <c r="M17" s="200">
        <f t="shared" si="4"/>
        <v>0.44321034710668966</v>
      </c>
      <c r="O17" s="110" t="s">
        <v>89</v>
      </c>
      <c r="P17" s="110">
        <f>L17/(L17+L15)</f>
        <v>0.49968736740065617</v>
      </c>
      <c r="Q17" s="196">
        <f>P17</f>
        <v>0.49968736740065617</v>
      </c>
    </row>
    <row r="18" spans="1:17" x14ac:dyDescent="0.2">
      <c r="L18" s="110">
        <f>SUM(L15:L17)</f>
        <v>1.0000000000000007</v>
      </c>
      <c r="M18" s="201">
        <f>SUM(M15:M17)</f>
        <v>1.0000000000000007</v>
      </c>
    </row>
    <row r="23" spans="1:17" ht="16" x14ac:dyDescent="0.2">
      <c r="B23" s="202"/>
      <c r="C23" s="202"/>
      <c r="D23" s="202"/>
      <c r="E23" s="202"/>
      <c r="F23" s="202"/>
      <c r="G23" s="202"/>
      <c r="H23" s="202"/>
      <c r="I23" s="202"/>
      <c r="J23" s="202"/>
      <c r="K23" s="202"/>
    </row>
    <row r="24" spans="1:17" ht="16" x14ac:dyDescent="0.2">
      <c r="B24" s="202"/>
      <c r="C24" s="202"/>
      <c r="D24" s="202"/>
      <c r="E24" s="202"/>
      <c r="F24" s="202"/>
      <c r="G24" s="202"/>
      <c r="H24" s="202"/>
      <c r="I24" s="202"/>
      <c r="J24" s="202"/>
      <c r="K24" s="202"/>
    </row>
    <row r="25" spans="1:17" ht="16" x14ac:dyDescent="0.2">
      <c r="B25" s="202"/>
      <c r="C25" s="202"/>
      <c r="D25" s="202"/>
      <c r="E25" s="202"/>
      <c r="F25" s="202"/>
      <c r="G25" s="202"/>
      <c r="H25" s="202"/>
      <c r="I25" s="202"/>
      <c r="J25" s="202"/>
      <c r="K25" s="202"/>
    </row>
    <row r="26" spans="1:17" ht="16" x14ac:dyDescent="0.2">
      <c r="B26" s="202"/>
      <c r="C26" s="202"/>
      <c r="D26" s="202"/>
      <c r="E26" s="202"/>
      <c r="F26" s="202"/>
      <c r="G26" s="202"/>
      <c r="H26" s="202"/>
      <c r="I26" s="202"/>
      <c r="J26" s="202"/>
      <c r="K26" s="202"/>
    </row>
    <row r="27" spans="1:17" ht="16" x14ac:dyDescent="0.2">
      <c r="B27" s="202"/>
      <c r="C27" s="202"/>
      <c r="D27" s="202"/>
      <c r="E27" s="202"/>
      <c r="F27" s="202"/>
      <c r="G27" s="202"/>
      <c r="H27" s="202"/>
      <c r="I27" s="202"/>
      <c r="J27" s="202"/>
      <c r="K27" s="202"/>
    </row>
    <row r="28" spans="1:17" ht="16" x14ac:dyDescent="0.2">
      <c r="B28" s="202"/>
      <c r="C28" s="202"/>
      <c r="D28" s="202"/>
      <c r="E28" s="202"/>
      <c r="F28" s="202"/>
      <c r="G28" s="202"/>
      <c r="H28" s="202"/>
      <c r="I28" s="202"/>
      <c r="J28" s="202"/>
      <c r="K28" s="202"/>
    </row>
    <row r="29" spans="1:17" ht="16" x14ac:dyDescent="0.2">
      <c r="B29" s="202"/>
      <c r="C29" s="202"/>
      <c r="D29" s="202"/>
      <c r="E29" s="202"/>
      <c r="F29" s="202"/>
      <c r="G29" s="202"/>
      <c r="H29" s="202"/>
      <c r="I29" s="202"/>
      <c r="J29" s="202"/>
      <c r="K29" s="202"/>
    </row>
    <row r="30" spans="1:17" ht="16" x14ac:dyDescent="0.2">
      <c r="B30" s="202"/>
      <c r="C30" s="202"/>
      <c r="D30" s="202"/>
      <c r="E30" s="202"/>
      <c r="F30" s="202"/>
      <c r="G30" s="202"/>
      <c r="H30" s="202"/>
      <c r="I30" s="202"/>
      <c r="J30" s="202"/>
      <c r="K30" s="202"/>
    </row>
    <row r="31" spans="1:17" ht="16" x14ac:dyDescent="0.2">
      <c r="B31" s="202"/>
      <c r="C31" s="202"/>
      <c r="D31" s="202"/>
      <c r="E31" s="202"/>
      <c r="F31" s="202"/>
      <c r="G31" s="202"/>
      <c r="H31" s="202"/>
      <c r="I31" s="202"/>
      <c r="J31" s="202"/>
      <c r="K31" s="202"/>
    </row>
    <row r="32" spans="1:17" ht="16" x14ac:dyDescent="0.2">
      <c r="B32" s="202"/>
      <c r="C32" s="202"/>
      <c r="D32" s="202"/>
      <c r="E32" s="202"/>
      <c r="F32" s="202"/>
      <c r="G32" s="202"/>
      <c r="H32" s="202"/>
      <c r="I32" s="202"/>
      <c r="J32" s="202"/>
      <c r="K32" s="202"/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1.0000000000000011</v>
      </c>
    </row>
    <row r="2" spans="1:23" x14ac:dyDescent="0.2">
      <c r="A2" t="s">
        <v>4</v>
      </c>
      <c r="B2" s="34" t="s">
        <v>12</v>
      </c>
      <c r="C2" s="40">
        <f>'P Analysis'!B33</f>
        <v>0.83228948967320038</v>
      </c>
      <c r="D2" s="34" t="s">
        <v>13</v>
      </c>
      <c r="E2" s="40">
        <f>'P Analysis'!N33</f>
        <v>0.16771051032680073</v>
      </c>
      <c r="F2" s="34" t="s">
        <v>17</v>
      </c>
      <c r="G2" s="40">
        <f>'P Analysis'!V33</f>
        <v>2.0000000000000022</v>
      </c>
      <c r="H2" t="s">
        <v>20</v>
      </c>
      <c r="I2" s="48">
        <f>'P Analysis'!W33</f>
        <v>-10</v>
      </c>
      <c r="J2" t="s">
        <v>6</v>
      </c>
      <c r="K2" s="48">
        <f>C2*G2-E2*I2</f>
        <v>3.3416840826144099</v>
      </c>
      <c r="L2" t="s">
        <v>5</v>
      </c>
      <c r="M2" s="48">
        <v>2</v>
      </c>
      <c r="N2" t="s">
        <v>47</v>
      </c>
      <c r="O2" s="48">
        <v>10</v>
      </c>
    </row>
    <row r="4" spans="1:23" x14ac:dyDescent="0.2">
      <c r="A4" t="s">
        <v>10</v>
      </c>
      <c r="B4">
        <f>$C$2</f>
        <v>0.83228948967320038</v>
      </c>
      <c r="C4" t="s">
        <v>11</v>
      </c>
      <c r="D4">
        <f>$E$2</f>
        <v>0.16771051032680073</v>
      </c>
      <c r="E4" t="s">
        <v>5</v>
      </c>
      <c r="F4">
        <f>$G$2</f>
        <v>2.0000000000000022</v>
      </c>
      <c r="G4" t="s">
        <v>72</v>
      </c>
      <c r="H4">
        <f>$I$2</f>
        <v>-10</v>
      </c>
      <c r="I4" t="s">
        <v>6</v>
      </c>
      <c r="J4">
        <f>$K$2</f>
        <v>3.3416840826144099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0.83228948967320038</v>
      </c>
      <c r="C7" s="18">
        <v>1</v>
      </c>
      <c r="D7" s="37">
        <f>C7*D4</f>
        <v>0.16771051032680073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1.0000000000000011</v>
      </c>
      <c r="R7" s="26">
        <f>B7-D7</f>
        <v>0.66457897934639965</v>
      </c>
      <c r="S7" s="26">
        <f>SUM(C7)*$B$4*$F$4</f>
        <v>1.6645789793464025</v>
      </c>
      <c r="T7" s="9">
        <f>SUM(C7)*$D$4*$H$4</f>
        <v>-1.6771051032680073</v>
      </c>
      <c r="U7" s="91">
        <f>S7+T7</f>
        <v>-1.2526123921604793E-2</v>
      </c>
      <c r="V7" s="68">
        <f>(U7-W7*D7)/B7</f>
        <v>0.18645481930347252</v>
      </c>
      <c r="W7" s="18">
        <f>-COUNT(D7:M7)</f>
        <v>-1</v>
      </c>
    </row>
    <row r="8" spans="1:23" x14ac:dyDescent="0.2">
      <c r="A8" s="20">
        <v>2</v>
      </c>
      <c r="B8" s="19">
        <f>C8*B4</f>
        <v>0.96731022516385456</v>
      </c>
      <c r="C8" s="19">
        <f>1/(1-B4*D4)</f>
        <v>1.1622280915065626</v>
      </c>
      <c r="D8" s="32">
        <f>C8*D4</f>
        <v>0.19491786634270927</v>
      </c>
      <c r="E8" s="1">
        <f>D8*D4</f>
        <v>3.2689774836146906E-2</v>
      </c>
      <c r="F8" s="1"/>
      <c r="G8" s="1"/>
      <c r="H8" s="1"/>
      <c r="I8" s="1"/>
      <c r="J8" s="1"/>
      <c r="K8" s="1"/>
      <c r="L8" s="1"/>
      <c r="M8" s="3"/>
      <c r="N8">
        <f>B8+E8</f>
        <v>1.0000000000000016</v>
      </c>
      <c r="R8" s="16">
        <f>B8-E8</f>
        <v>0.93462045032770769</v>
      </c>
      <c r="S8" s="16">
        <f>SUM(C8:D8)*$B$4*$F$4</f>
        <v>2.259076633340837</v>
      </c>
      <c r="T8" s="3">
        <f>SUM(C8:D8)*$D$4*$H$4</f>
        <v>-2.2760764117885621</v>
      </c>
      <c r="U8" s="92">
        <f>S8+T8+U7</f>
        <v>-2.9525902369329948E-2</v>
      </c>
      <c r="V8" s="68">
        <f>(U8-W8*E8)/B8</f>
        <v>3.7065303736338095E-2</v>
      </c>
      <c r="W8" s="19">
        <f>-COUNT(D8:M8)</f>
        <v>-2</v>
      </c>
    </row>
    <row r="9" spans="1:23" x14ac:dyDescent="0.2">
      <c r="A9" s="20">
        <v>3</v>
      </c>
      <c r="B9" s="19">
        <f>C9*B4</f>
        <v>0.99345595290955024</v>
      </c>
      <c r="C9" s="19">
        <f>1/(1-D4*B4/(1-D4*B4))</f>
        <v>1.1936423146465927</v>
      </c>
      <c r="D9" s="32">
        <f>C9*D4*C8</f>
        <v>0.23266221314728669</v>
      </c>
      <c r="E9" s="1">
        <f>D9*(D4)</f>
        <v>3.9019898500694337E-2</v>
      </c>
      <c r="F9" s="1">
        <f>E9*D4</f>
        <v>6.5440470904514145E-3</v>
      </c>
      <c r="G9" s="1"/>
      <c r="H9" s="1"/>
      <c r="I9" s="1"/>
      <c r="J9" s="1"/>
      <c r="K9" s="1"/>
      <c r="L9" s="1"/>
      <c r="M9" s="3"/>
      <c r="N9">
        <f>B9+F9</f>
        <v>1.0000000000000016</v>
      </c>
      <c r="R9" s="16">
        <f>B9-F9</f>
        <v>0.98691190581909882</v>
      </c>
      <c r="S9" s="16">
        <f>SUM(C9:E9)*$B$4*$F$4</f>
        <v>2.4391482379327742</v>
      </c>
      <c r="T9" s="3">
        <f>SUM(C9:E9)*$D$4*$H$4</f>
        <v>-2.4575030732818948</v>
      </c>
      <c r="U9" s="92">
        <f t="shared" ref="U9:U15" si="0">S9+T9+U8</f>
        <v>-4.7880737718450472E-2</v>
      </c>
      <c r="V9" s="68">
        <f>(U9-W9*F9)/B9</f>
        <v>-2.843467429468223E-2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0.99868307822952906</v>
      </c>
      <c r="C10" s="19">
        <f>1/(1-D4*B4/(1-D4*B4/(1-D4*B4)))</f>
        <v>1.1999227319591208</v>
      </c>
      <c r="D10" s="32">
        <f>C10*D4*C9</f>
        <v>0.24020816607647028</v>
      </c>
      <c r="E10" s="1">
        <f>D10*D4*C8</f>
        <v>4.6820863209720745E-2</v>
      </c>
      <c r="F10" s="1">
        <f>E10*D4</f>
        <v>7.8523508628435962E-3</v>
      </c>
      <c r="G10" s="1">
        <f>F10*D4</f>
        <v>1.3169217704725935E-3</v>
      </c>
      <c r="H10" s="1"/>
      <c r="I10" s="1"/>
      <c r="J10" s="1"/>
      <c r="K10" s="1"/>
      <c r="L10" s="1"/>
      <c r="M10" s="3"/>
      <c r="N10">
        <f>B10+G10</f>
        <v>1.0000000000000016</v>
      </c>
      <c r="R10" s="16">
        <f>B10-G10</f>
        <v>0.99736615645905646</v>
      </c>
      <c r="S10" s="16">
        <f>SUM(C10:F10)*$B$4*$F$4</f>
        <v>2.4882195032557988</v>
      </c>
      <c r="T10" s="3">
        <f>SUM(C10:F10)*$D$4*$H$4</f>
        <v>-2.5069436048025899</v>
      </c>
      <c r="U10" s="92">
        <f t="shared" si="0"/>
        <v>-6.6604839265241633E-2</v>
      </c>
      <c r="V10" s="68">
        <f>(U10-W10*G10)/B10</f>
        <v>-6.1418034930650976E-2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0.99973470405281883</v>
      </c>
      <c r="C11" s="19">
        <f>1/(1-D4*B4/(1-D4*B4/(1-D4*B4/(1-D4*B4))))</f>
        <v>1.2011862656650465</v>
      </c>
      <c r="D11" s="32">
        <f>C11*D4*C10</f>
        <v>0.24172630816717697</v>
      </c>
      <c r="E11" s="1">
        <f>D11*D4*C9</f>
        <v>4.8390310168114598E-2</v>
      </c>
      <c r="F11" s="1">
        <f>E11*D4*C8</f>
        <v>9.4321360096308055E-3</v>
      </c>
      <c r="G11" s="1">
        <f>F11*D4</f>
        <v>1.5818683436469763E-3</v>
      </c>
      <c r="H11" s="1">
        <f>G11*D4</f>
        <v>2.6529594718284537E-4</v>
      </c>
      <c r="I11" s="1"/>
      <c r="J11" s="1"/>
      <c r="K11" s="1"/>
      <c r="L11" s="1"/>
      <c r="M11" s="3"/>
      <c r="N11">
        <f>B11+H11</f>
        <v>1.0000000000000018</v>
      </c>
      <c r="R11" s="16">
        <f>B11-H11</f>
        <v>0.999469408105636</v>
      </c>
      <c r="S11" s="16">
        <f>SUM(C11:G11)*$B$4*$F$4</f>
        <v>2.5007251126705254</v>
      </c>
      <c r="T11" s="3">
        <f>SUM(C11:G11)*$D$4*$H$4</f>
        <v>-2.5195433201835629</v>
      </c>
      <c r="U11" s="92">
        <f t="shared" si="0"/>
        <v>-8.5423046778279055E-2</v>
      </c>
      <c r="V11" s="68">
        <f>(U11-W11*H11)/B11</f>
        <v>-8.4118883441223188E-2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0.99994654439249275</v>
      </c>
      <c r="C12" s="19">
        <f>1/(1-D4*B4/(1-D4*B4/(1-D4*B4/(1-D4*B4/(1-D4*B4)))))</f>
        <v>1.2014407928966195</v>
      </c>
      <c r="D12" s="32">
        <f>C12*D4*C11</f>
        <v>0.24203212391365861</v>
      </c>
      <c r="E12" s="1">
        <f>D12*D4*C10</f>
        <v>4.8706460807822621E-2</v>
      </c>
      <c r="F12" s="1">
        <f>E12*D4*C9</f>
        <v>9.7503691822059205E-3</v>
      </c>
      <c r="G12" s="1">
        <f>F12*D4*C8</f>
        <v>1.9005211570492853E-3</v>
      </c>
      <c r="H12" s="1">
        <f>G12*D4</f>
        <v>3.1873737313561744E-4</v>
      </c>
      <c r="I12" s="1">
        <f>H12*D4</f>
        <v>5.3455607508798308E-5</v>
      </c>
      <c r="J12" s="1"/>
      <c r="K12" s="1"/>
      <c r="L12" s="1"/>
      <c r="M12" s="3"/>
      <c r="N12">
        <f>B12+I12</f>
        <v>1.0000000000000016</v>
      </c>
      <c r="R12" s="16">
        <f>B12-I12</f>
        <v>0.99989308878498395</v>
      </c>
      <c r="S12" s="16">
        <f>SUM(C12:H12)*$B$4*$F$4</f>
        <v>2.5037748160779367</v>
      </c>
      <c r="T12" s="3">
        <f>SUM(C12:H12)*$D$4*$H$4</f>
        <v>-2.5226159729152648</v>
      </c>
      <c r="U12" s="92">
        <f t="shared" si="0"/>
        <v>-0.10426420361560718</v>
      </c>
      <c r="V12" s="68">
        <f>(U12-W12*I12)/B12</f>
        <v>-0.10394902662892262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0.99998922854276273</v>
      </c>
      <c r="C13" s="19">
        <f>1/(1-D4*B4/(1-D4*B4/(1-D4*B4/(1-D4*B4/(1-D4*B4/(1-D4*B4))))))</f>
        <v>1.2014920781174467</v>
      </c>
      <c r="D13" s="32">
        <f>C13*D4*C12</f>
        <v>0.24209374336393819</v>
      </c>
      <c r="E13" s="1">
        <f>D13*D4*C11</f>
        <v>4.8770162657215545E-2</v>
      </c>
      <c r="F13" s="1">
        <f>E13*D4*C10</f>
        <v>9.8144906454739854E-3</v>
      </c>
      <c r="G13" s="1">
        <f>F13*D4*C9</f>
        <v>1.9647271746196866E-3</v>
      </c>
      <c r="H13" s="1">
        <f>G13*D4*C8</f>
        <v>3.829604288224089E-4</v>
      </c>
      <c r="I13" s="1">
        <f>H13*D4</f>
        <v>6.4226488952776642E-5</v>
      </c>
      <c r="J13" s="1">
        <f>I13*D4</f>
        <v>1.07714572387688E-5</v>
      </c>
      <c r="K13" s="1"/>
      <c r="L13" s="1"/>
      <c r="M13" s="3"/>
      <c r="N13">
        <f>B13+J13</f>
        <v>1.0000000000000016</v>
      </c>
      <c r="R13" s="16">
        <f>B13-J13</f>
        <v>0.99997845708552391</v>
      </c>
      <c r="S13" s="16">
        <f>SUM(C13:I13)*$B$4*$F$4</f>
        <v>2.504496217218565</v>
      </c>
      <c r="T13" s="3">
        <f>SUM(C13:I13)*$D$4*$H$4</f>
        <v>-2.5233428026718956</v>
      </c>
      <c r="U13" s="92">
        <f t="shared" si="0"/>
        <v>-0.1231107890689378</v>
      </c>
      <c r="V13" s="68">
        <f>(U13-W13*J13)/B13</f>
        <v>-0.12303671415297153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0.99999782950200566</v>
      </c>
      <c r="C14" s="19">
        <f>1/(1-D4*B4/(1-D4*B4/(1-D4*B4/(1-D4*B4/(1-D4*B4/(1-D4*B4/(1-D4*B4)))))))</f>
        <v>1.2015024122131546</v>
      </c>
      <c r="D14" s="32">
        <f>C14*D4*C13</f>
        <v>0.24210615983180883</v>
      </c>
      <c r="E14" s="1">
        <f>D14*D4*C12</f>
        <v>4.8782998733530661E-2</v>
      </c>
      <c r="F14" s="1">
        <f>E14*D4*C11</f>
        <v>9.8274112749971408E-3</v>
      </c>
      <c r="G14" s="1">
        <f>F14*D4*C10</f>
        <v>1.9776648420387231E-3</v>
      </c>
      <c r="H14" s="1">
        <f>G14*D4*C9</f>
        <v>3.9590152946299725E-4</v>
      </c>
      <c r="I14" s="1">
        <f>H14*D4*C8</f>
        <v>7.7168281404742665E-5</v>
      </c>
      <c r="J14" s="1">
        <f>I14*D4</f>
        <v>1.294193185543156E-5</v>
      </c>
      <c r="K14" s="1">
        <f>J14*D4</f>
        <v>2.1704979960891059E-6</v>
      </c>
      <c r="L14" s="1"/>
      <c r="M14" s="3"/>
      <c r="N14">
        <f>B14+K14</f>
        <v>1.0000000000000018</v>
      </c>
      <c r="R14" s="16">
        <f>B14-K14</f>
        <v>0.99999565900400955</v>
      </c>
      <c r="S14" s="16">
        <f>SUM(C14:J14)*$B$4*$F$4</f>
        <v>2.5046631241562949</v>
      </c>
      <c r="T14" s="3">
        <f>SUM(C14:J14)*$D$4*$H$4</f>
        <v>-2.5235109656010875</v>
      </c>
      <c r="U14" s="92">
        <f t="shared" si="0"/>
        <v>-0.14195863051373037</v>
      </c>
      <c r="V14" s="68">
        <f>(U14-W14*K14)/B14</f>
        <v>-0.14194157461366466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0.99999956263395062</v>
      </c>
      <c r="C15" s="19">
        <f>1/(1-D4*B4/(1-D4*B4/(1-D4*B4/(1-D4*B4/(1-D4*B4/(1-D4*B4/(1-D4*B4/(1-D4*B4))))))))</f>
        <v>1.201504494579887</v>
      </c>
      <c r="D15" s="32">
        <f>C15*D4*C14</f>
        <v>0.24210866180589161</v>
      </c>
      <c r="E15" s="1">
        <f>D15*D4*C13</f>
        <v>4.8785585260600943E-2</v>
      </c>
      <c r="F15" s="1">
        <f>E15*D4*C12</f>
        <v>9.8300148399188582E-3</v>
      </c>
      <c r="G15" s="1">
        <f>F15*D4*C11</f>
        <v>1.9802718401730392E-3</v>
      </c>
      <c r="H15" s="1">
        <f>G15*D4*C10</f>
        <v>3.985092194068865E-4</v>
      </c>
      <c r="I15" s="1">
        <f>H15*D4*C9</f>
        <v>7.9776110751733905E-5</v>
      </c>
      <c r="J15" s="1">
        <f>I15*D4*C8</f>
        <v>1.554978929284764E-5</v>
      </c>
      <c r="K15" s="1">
        <f>J15*D4</f>
        <v>2.6078630977776994E-6</v>
      </c>
      <c r="L15" s="1">
        <f>K15*D4</f>
        <v>4.3736605099072941E-7</v>
      </c>
      <c r="M15" s="3"/>
      <c r="N15">
        <f>B15+L15</f>
        <v>1.0000000000000016</v>
      </c>
      <c r="R15" s="16">
        <f>B15-L15</f>
        <v>0.99999912526789958</v>
      </c>
      <c r="S15" s="16">
        <f>SUM(C15:K15)*$B$4*$F$4</f>
        <v>2.5047010976485176</v>
      </c>
      <c r="T15" s="3">
        <f>SUM(C15:K15)*$D$4*$H$4</f>
        <v>-2.5235492248476508</v>
      </c>
      <c r="U15" s="92">
        <f t="shared" si="0"/>
        <v>-0.16080675771286357</v>
      </c>
      <c r="V15" s="68">
        <f>(U15-W15*L15)/B15</f>
        <v>-0.16080289174813014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0.99999991186855453</v>
      </c>
      <c r="C16" s="33">
        <f>1/(1-D4*B4/(1-D4*B4/(1-D4*B4/(1-D4*B4/(1-D4*B4/(1-D4*B4/(1-D4*B4/(1-D4*B4/(1-D4*B4)))))))))</f>
        <v>1.2015049141870167</v>
      </c>
      <c r="D16" s="38">
        <f>C16*D4*C15</f>
        <v>0.24210916596596443</v>
      </c>
      <c r="E16" s="28">
        <f>D16*D4*C14</f>
        <v>4.8786106458516283E-2</v>
      </c>
      <c r="F16" s="28">
        <f>E16*D4*C13</f>
        <v>9.8305394710449905E-3</v>
      </c>
      <c r="G16" s="28">
        <f>F16*D4*C12</f>
        <v>1.98079716310838E-3</v>
      </c>
      <c r="H16" s="28">
        <f>G16*D4*C11</f>
        <v>3.9903468174525621E-4</v>
      </c>
      <c r="I16" s="28">
        <f>H16*D4*C10</f>
        <v>8.0301601180513739E-5</v>
      </c>
      <c r="J16" s="28">
        <f>I16*D4*C9</f>
        <v>1.6075285381986141E-5</v>
      </c>
      <c r="K16" s="28">
        <f>J16*D4*C8</f>
        <v>3.1333603275068824E-6</v>
      </c>
      <c r="L16" s="28">
        <f>K16*D4</f>
        <v>5.2549745956393069E-7</v>
      </c>
      <c r="M16" s="4">
        <f>L16*D4</f>
        <v>8.8131447118904146E-8</v>
      </c>
      <c r="N16">
        <f>B16+M16</f>
        <v>1.0000000000000016</v>
      </c>
      <c r="R16" s="17">
        <f>B16-M16</f>
        <v>0.99999982373710739</v>
      </c>
      <c r="S16" s="17">
        <f>SUM(C16:L16)*$B$4*$F$4</f>
        <v>2.5047096242258333</v>
      </c>
      <c r="T16" s="4">
        <f>SUM(C16:L16)*$D$4*$H$4</f>
        <v>-2.5235578155883172</v>
      </c>
      <c r="U16" s="93">
        <f>S16+T16+U15</f>
        <v>-0.1796549490753474</v>
      </c>
      <c r="V16" s="69">
        <f>(U16-W16*M16)/B16</f>
        <v>-0.1796540835940503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10</v>
      </c>
      <c r="D19" s="9">
        <f>SUM($C$19:C19)</f>
        <v>10</v>
      </c>
      <c r="E19" s="26">
        <f t="shared" ref="E19:E28" si="2">B19/R7</f>
        <v>1.5047120524086999</v>
      </c>
      <c r="F19" s="9">
        <f t="shared" ref="F19:F28" si="3">D19/R7</f>
        <v>15.047120524086999</v>
      </c>
      <c r="G19" s="2">
        <f>F19*2</f>
        <v>30.094241048173998</v>
      </c>
    </row>
    <row r="20" spans="1:7" x14ac:dyDescent="0.2">
      <c r="A20" s="19">
        <v>2</v>
      </c>
      <c r="B20" s="16">
        <f>C19</f>
        <v>10</v>
      </c>
      <c r="C20" s="1">
        <f>B20*$O$2</f>
        <v>100</v>
      </c>
      <c r="D20" s="3">
        <f>SUM($C$19:C20)</f>
        <v>110</v>
      </c>
      <c r="E20" s="16">
        <f t="shared" si="2"/>
        <v>10.69953048480127</v>
      </c>
      <c r="F20" s="3">
        <f t="shared" si="3"/>
        <v>117.69483533281398</v>
      </c>
      <c r="G20" s="3">
        <f t="shared" ref="G20:G28" si="4">F20*2</f>
        <v>235.38967066562796</v>
      </c>
    </row>
    <row r="21" spans="1:7" x14ac:dyDescent="0.2">
      <c r="A21" s="19">
        <v>3</v>
      </c>
      <c r="B21" s="16">
        <f t="shared" ref="B21:B28" si="5">C20</f>
        <v>100</v>
      </c>
      <c r="C21" s="1">
        <f>B21*$O$2</f>
        <v>1000</v>
      </c>
      <c r="D21" s="3">
        <f>SUM($C$19:C21)</f>
        <v>1110</v>
      </c>
      <c r="E21" s="16">
        <f t="shared" si="2"/>
        <v>101.32616640895</v>
      </c>
      <c r="F21" s="3">
        <f t="shared" si="3"/>
        <v>1124.720447139345</v>
      </c>
      <c r="G21" s="3">
        <f t="shared" si="4"/>
        <v>2249.4408942786899</v>
      </c>
    </row>
    <row r="22" spans="1:7" x14ac:dyDescent="0.2">
      <c r="A22" s="19">
        <v>4</v>
      </c>
      <c r="B22" s="16">
        <f t="shared" si="5"/>
        <v>1000</v>
      </c>
      <c r="C22" s="1">
        <f>B22*$O$2</f>
        <v>10000</v>
      </c>
      <c r="D22" s="3">
        <f>SUM($C$19:C22)</f>
        <v>11110</v>
      </c>
      <c r="E22" s="16">
        <f t="shared" si="2"/>
        <v>1002.6407989923124</v>
      </c>
      <c r="F22" s="3">
        <f t="shared" si="3"/>
        <v>11139.339276804591</v>
      </c>
      <c r="G22" s="3">
        <f t="shared" si="4"/>
        <v>22278.678553609181</v>
      </c>
    </row>
    <row r="23" spans="1:7" x14ac:dyDescent="0.2">
      <c r="A23" s="19">
        <v>5</v>
      </c>
      <c r="B23" s="16">
        <f t="shared" si="5"/>
        <v>10000</v>
      </c>
      <c r="C23" s="1">
        <f>B23*$O$2</f>
        <v>100000</v>
      </c>
      <c r="D23" s="3">
        <f>SUM($C$19:C23)</f>
        <v>111110</v>
      </c>
      <c r="E23" s="16">
        <f t="shared" si="2"/>
        <v>10005.30873571578</v>
      </c>
      <c r="F23" s="3">
        <f t="shared" si="3"/>
        <v>111168.98536253803</v>
      </c>
      <c r="G23" s="3">
        <f t="shared" si="4"/>
        <v>222337.97072507607</v>
      </c>
    </row>
    <row r="24" spans="1:7" x14ac:dyDescent="0.2">
      <c r="A24" s="19">
        <v>6</v>
      </c>
      <c r="B24" s="16">
        <f t="shared" si="5"/>
        <v>100000</v>
      </c>
      <c r="C24" s="1">
        <f>B24*$O$2</f>
        <v>1000000</v>
      </c>
      <c r="D24" s="3">
        <f>SUM($C$19:C24)</f>
        <v>1111110</v>
      </c>
      <c r="E24" s="16">
        <f t="shared" si="2"/>
        <v>100010.69226462461</v>
      </c>
      <c r="F24" s="3">
        <f t="shared" si="3"/>
        <v>1111228.8028214704</v>
      </c>
      <c r="G24" s="3">
        <f t="shared" si="4"/>
        <v>2222457.6056429408</v>
      </c>
    </row>
    <row r="25" spans="1:7" x14ac:dyDescent="0.2">
      <c r="A25" s="19">
        <v>7</v>
      </c>
      <c r="B25" s="16">
        <f t="shared" si="5"/>
        <v>1000000</v>
      </c>
      <c r="C25" s="1">
        <f>B25*$O$2</f>
        <v>10000000</v>
      </c>
      <c r="D25" s="3">
        <f>SUM($C$19:C25)</f>
        <v>11111110</v>
      </c>
      <c r="E25" s="16">
        <f t="shared" si="2"/>
        <v>1000021.5433785833</v>
      </c>
      <c r="F25" s="3">
        <f t="shared" si="3"/>
        <v>11111349.370849211</v>
      </c>
      <c r="G25" s="3">
        <f t="shared" si="4"/>
        <v>22222698.741698422</v>
      </c>
    </row>
    <row r="26" spans="1:7" x14ac:dyDescent="0.2">
      <c r="A26" s="19">
        <v>8</v>
      </c>
      <c r="B26" s="16">
        <f t="shared" si="5"/>
        <v>10000000</v>
      </c>
      <c r="C26" s="1">
        <f>B26*$O$2</f>
        <v>100000000</v>
      </c>
      <c r="D26" s="3">
        <f>SUM($C$19:C26)</f>
        <v>111111110</v>
      </c>
      <c r="E26" s="16">
        <f t="shared" si="2"/>
        <v>10000043.410148349</v>
      </c>
      <c r="F26" s="3">
        <f t="shared" si="3"/>
        <v>111111592.33497682</v>
      </c>
      <c r="G26" s="3">
        <f t="shared" si="4"/>
        <v>222223184.66995364</v>
      </c>
    </row>
    <row r="27" spans="1:7" x14ac:dyDescent="0.2">
      <c r="A27" s="19">
        <v>9</v>
      </c>
      <c r="B27" s="16">
        <f t="shared" si="5"/>
        <v>100000000</v>
      </c>
      <c r="C27" s="1">
        <f>B27*$O$2</f>
        <v>1000000000</v>
      </c>
      <c r="D27" s="3">
        <f>SUM($C$19:C27)</f>
        <v>1111111110</v>
      </c>
      <c r="E27" s="16">
        <f t="shared" si="2"/>
        <v>100000087.47328655</v>
      </c>
      <c r="F27" s="3">
        <f t="shared" si="3"/>
        <v>1111112081.9254053</v>
      </c>
      <c r="G27" s="3">
        <f t="shared" si="4"/>
        <v>2222224163.8508105</v>
      </c>
    </row>
    <row r="28" spans="1:7" ht="17" thickBot="1" x14ac:dyDescent="0.25">
      <c r="A28" s="33">
        <v>10</v>
      </c>
      <c r="B28" s="17">
        <f t="shared" si="5"/>
        <v>1000000000</v>
      </c>
      <c r="C28" s="28">
        <f>B28*$O$2</f>
        <v>10000000000</v>
      </c>
      <c r="D28" s="4">
        <f>SUM($C$19:C28)</f>
        <v>11111111110</v>
      </c>
      <c r="E28" s="17">
        <f t="shared" si="2"/>
        <v>1000000176.2629237</v>
      </c>
      <c r="F28" s="4">
        <f t="shared" si="3"/>
        <v>11111113068.476929</v>
      </c>
      <c r="G28" s="4">
        <f t="shared" si="4"/>
        <v>22222226136.953857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10</v>
      </c>
      <c r="D31" s="9">
        <f>SUM($C$31:C31)</f>
        <v>10</v>
      </c>
      <c r="E31" s="3">
        <f t="shared" ref="E31:E40" si="6">B31/R7</f>
        <v>1.5047120524086999</v>
      </c>
      <c r="F31" s="3">
        <f t="shared" ref="F31:F40" si="7">D31/R7</f>
        <v>15.047120524086999</v>
      </c>
      <c r="G31" s="2">
        <f>F31*2</f>
        <v>30.094241048173998</v>
      </c>
    </row>
    <row r="32" spans="1:7" x14ac:dyDescent="0.2">
      <c r="A32" s="19">
        <v>2</v>
      </c>
      <c r="B32" s="16">
        <f>B31*($O$2+1)</f>
        <v>11</v>
      </c>
      <c r="C32" s="1">
        <f>B32*$O$2</f>
        <v>110</v>
      </c>
      <c r="D32" s="3">
        <f>SUM($C$31:C32)</f>
        <v>120</v>
      </c>
      <c r="E32" s="3">
        <f t="shared" si="6"/>
        <v>11.769483533281397</v>
      </c>
      <c r="F32" s="3">
        <f t="shared" si="7"/>
        <v>128.39436581761524</v>
      </c>
      <c r="G32" s="3">
        <f t="shared" ref="G32:G40" si="8">F32*2</f>
        <v>256.78873163523048</v>
      </c>
    </row>
    <row r="33" spans="1:7" x14ac:dyDescent="0.2">
      <c r="A33" s="19">
        <v>3</v>
      </c>
      <c r="B33" s="16">
        <f>B32*($O$2+1)</f>
        <v>121</v>
      </c>
      <c r="C33" s="1">
        <f>B33*$O$2</f>
        <v>1210</v>
      </c>
      <c r="D33" s="3">
        <f>SUM($C$31:C33)</f>
        <v>1330</v>
      </c>
      <c r="E33" s="3">
        <f t="shared" si="6"/>
        <v>122.6046613548295</v>
      </c>
      <c r="F33" s="3">
        <f t="shared" si="7"/>
        <v>1347.638013239035</v>
      </c>
      <c r="G33" s="3">
        <f t="shared" si="8"/>
        <v>2695.27602647807</v>
      </c>
    </row>
    <row r="34" spans="1:7" x14ac:dyDescent="0.2">
      <c r="A34" s="19">
        <v>4</v>
      </c>
      <c r="B34" s="16">
        <f>B33*($O$2+1)</f>
        <v>1331</v>
      </c>
      <c r="C34" s="1">
        <f>B34*$O$2</f>
        <v>13310</v>
      </c>
      <c r="D34" s="3">
        <f>SUM($C$31:C34)</f>
        <v>14640</v>
      </c>
      <c r="E34" s="3">
        <f t="shared" si="6"/>
        <v>1334.5149034587678</v>
      </c>
      <c r="F34" s="3">
        <f t="shared" si="7"/>
        <v>14678.661297247452</v>
      </c>
      <c r="G34" s="3">
        <f t="shared" si="8"/>
        <v>29357.322594494904</v>
      </c>
    </row>
    <row r="35" spans="1:7" x14ac:dyDescent="0.2">
      <c r="A35" s="19">
        <v>5</v>
      </c>
      <c r="B35" s="16">
        <f>B34*($O$2+1)</f>
        <v>14641</v>
      </c>
      <c r="C35" s="1">
        <f>B35*$O$2</f>
        <v>146410</v>
      </c>
      <c r="D35" s="3">
        <f>SUM($C$31:C35)</f>
        <v>161050</v>
      </c>
      <c r="E35" s="3">
        <f t="shared" si="6"/>
        <v>14648.772519961474</v>
      </c>
      <c r="F35" s="3">
        <f t="shared" si="7"/>
        <v>161135.49718870263</v>
      </c>
      <c r="G35" s="3">
        <f t="shared" si="8"/>
        <v>322270.99437740527</v>
      </c>
    </row>
    <row r="36" spans="1:7" x14ac:dyDescent="0.2">
      <c r="A36" s="19">
        <v>6</v>
      </c>
      <c r="B36" s="16">
        <f>B35*($O$2+1)</f>
        <v>161051</v>
      </c>
      <c r="C36" s="1">
        <f>B36*$O$2</f>
        <v>1610510</v>
      </c>
      <c r="D36" s="3">
        <f>SUM($C$31:C36)</f>
        <v>1771560</v>
      </c>
      <c r="E36" s="3">
        <f t="shared" si="6"/>
        <v>161068.21999910058</v>
      </c>
      <c r="F36" s="3">
        <f t="shared" si="7"/>
        <v>1771749.4198831837</v>
      </c>
      <c r="G36" s="3">
        <f t="shared" si="8"/>
        <v>3543498.8397663673</v>
      </c>
    </row>
    <row r="37" spans="1:7" x14ac:dyDescent="0.2">
      <c r="A37" s="19">
        <v>7</v>
      </c>
      <c r="B37" s="16">
        <f>B36*($O$2+1)</f>
        <v>1771561</v>
      </c>
      <c r="C37" s="1">
        <f>B37*$O$2</f>
        <v>17715610</v>
      </c>
      <c r="D37" s="3">
        <f>SUM($C$31:C37)</f>
        <v>19487170</v>
      </c>
      <c r="E37" s="3">
        <f t="shared" si="6"/>
        <v>1771599.1654093063</v>
      </c>
      <c r="F37" s="3">
        <f t="shared" si="7"/>
        <v>19487589.819480825</v>
      </c>
      <c r="G37" s="3">
        <f t="shared" si="8"/>
        <v>38975179.63896165</v>
      </c>
    </row>
    <row r="38" spans="1:7" x14ac:dyDescent="0.2">
      <c r="A38" s="19">
        <v>8</v>
      </c>
      <c r="B38" s="16">
        <f>B37*($O$2+1)</f>
        <v>19487171</v>
      </c>
      <c r="C38" s="1">
        <f>B38*$O$2</f>
        <v>194871710</v>
      </c>
      <c r="D38" s="3">
        <f>SUM($C$31:C38)</f>
        <v>214358880</v>
      </c>
      <c r="E38" s="3">
        <f t="shared" si="6"/>
        <v>19487255.5940984</v>
      </c>
      <c r="F38" s="3">
        <f t="shared" si="7"/>
        <v>214359810.53507805</v>
      </c>
      <c r="G38" s="3">
        <f t="shared" si="8"/>
        <v>428719621.0701561</v>
      </c>
    </row>
    <row r="39" spans="1:7" x14ac:dyDescent="0.2">
      <c r="A39" s="19">
        <v>9</v>
      </c>
      <c r="B39" s="16">
        <f>B38*($O$2+1)</f>
        <v>214358881</v>
      </c>
      <c r="C39" s="1">
        <f>B39*$O$2</f>
        <v>2143588810</v>
      </c>
      <c r="D39" s="3">
        <f>SUM($C$31:C39)</f>
        <v>2357947690</v>
      </c>
      <c r="E39" s="3">
        <f t="shared" si="6"/>
        <v>214359068.50675824</v>
      </c>
      <c r="F39" s="3">
        <f t="shared" si="7"/>
        <v>2357949752.5743399</v>
      </c>
      <c r="G39" s="3">
        <f t="shared" si="8"/>
        <v>4715899505.1486797</v>
      </c>
    </row>
    <row r="40" spans="1:7" ht="17" thickBot="1" x14ac:dyDescent="0.25">
      <c r="A40" s="33">
        <v>10</v>
      </c>
      <c r="B40" s="17">
        <f>B39*($O$2+1)</f>
        <v>2357947691</v>
      </c>
      <c r="C40" s="28">
        <f>B40*$O$2</f>
        <v>23579476910</v>
      </c>
      <c r="D40" s="4">
        <f>SUM($C$31:C40)</f>
        <v>25937424600</v>
      </c>
      <c r="E40" s="3">
        <f t="shared" si="6"/>
        <v>2357948106.6187539</v>
      </c>
      <c r="F40" s="3">
        <f t="shared" si="7"/>
        <v>25937429171.806293</v>
      </c>
      <c r="G40" s="4">
        <f t="shared" si="8"/>
        <v>51874858343.612587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10</v>
      </c>
      <c r="D43" s="9">
        <f>SUM(C43:C43)</f>
        <v>10</v>
      </c>
      <c r="E43" s="26">
        <f t="shared" ref="E43:E52" si="9">B43/R7</f>
        <v>1.5047120524086999</v>
      </c>
      <c r="F43" s="9">
        <f t="shared" ref="F43:F52" si="10">D43/R7</f>
        <v>15.047120524086999</v>
      </c>
      <c r="G43" s="2">
        <f>F43*2</f>
        <v>30.094241048173998</v>
      </c>
    </row>
    <row r="44" spans="1:7" x14ac:dyDescent="0.2">
      <c r="A44" s="19">
        <v>2</v>
      </c>
      <c r="B44" s="16">
        <f>B43*$O$2*2</f>
        <v>20</v>
      </c>
      <c r="C44" s="1">
        <f>B44*$O$2</f>
        <v>200</v>
      </c>
      <c r="D44" s="3">
        <f>SUM($C$43:C44)</f>
        <v>210</v>
      </c>
      <c r="E44" s="16">
        <f t="shared" si="9"/>
        <v>21.399060969602541</v>
      </c>
      <c r="F44" s="3">
        <f t="shared" si="10"/>
        <v>224.69014018082669</v>
      </c>
      <c r="G44" s="3">
        <f t="shared" ref="G44:G52" si="11">F44*2</f>
        <v>449.38028036165338</v>
      </c>
    </row>
    <row r="45" spans="1:7" x14ac:dyDescent="0.2">
      <c r="A45" s="19">
        <v>3</v>
      </c>
      <c r="B45" s="16">
        <f>B44*$O$2*2</f>
        <v>400</v>
      </c>
      <c r="C45" s="1">
        <f>B45*$O$2</f>
        <v>4000</v>
      </c>
      <c r="D45" s="3">
        <f>SUM($C$43:C45)</f>
        <v>4210</v>
      </c>
      <c r="E45" s="16">
        <f t="shared" si="9"/>
        <v>405.30466563580001</v>
      </c>
      <c r="F45" s="3">
        <f t="shared" si="10"/>
        <v>4265.8316058167948</v>
      </c>
      <c r="G45" s="3">
        <f t="shared" si="11"/>
        <v>8531.6632116335895</v>
      </c>
    </row>
    <row r="46" spans="1:7" x14ac:dyDescent="0.2">
      <c r="A46" s="19">
        <v>4</v>
      </c>
      <c r="B46" s="16">
        <f>B45*$O$2*2</f>
        <v>8000</v>
      </c>
      <c r="C46" s="1">
        <f>B46*$O$2</f>
        <v>80000</v>
      </c>
      <c r="D46" s="3">
        <f>SUM($C$43:C46)</f>
        <v>84210</v>
      </c>
      <c r="E46" s="16">
        <f t="shared" si="9"/>
        <v>8021.1263919384992</v>
      </c>
      <c r="F46" s="3">
        <f t="shared" si="10"/>
        <v>84432.381683142623</v>
      </c>
      <c r="G46" s="3">
        <f t="shared" si="11"/>
        <v>168864.76336628525</v>
      </c>
    </row>
    <row r="47" spans="1:7" x14ac:dyDescent="0.2">
      <c r="A47" s="19">
        <v>5</v>
      </c>
      <c r="B47" s="16">
        <f>B46*$O$2*2</f>
        <v>160000</v>
      </c>
      <c r="C47" s="1">
        <f>B47*$O$2</f>
        <v>1600000</v>
      </c>
      <c r="D47" s="3">
        <f>SUM($C$43:C47)</f>
        <v>1684210</v>
      </c>
      <c r="E47" s="16">
        <f t="shared" si="9"/>
        <v>160084.93977145248</v>
      </c>
      <c r="F47" s="3">
        <f t="shared" si="10"/>
        <v>1685104.1025779874</v>
      </c>
      <c r="G47" s="3">
        <f t="shared" si="11"/>
        <v>3370208.2051559747</v>
      </c>
    </row>
    <row r="48" spans="1:7" x14ac:dyDescent="0.2">
      <c r="A48" s="19">
        <v>6</v>
      </c>
      <c r="B48" s="16">
        <f>B47*$O$2*2</f>
        <v>3200000</v>
      </c>
      <c r="C48" s="1">
        <f>B48*$O$2</f>
        <v>32000000</v>
      </c>
      <c r="D48" s="3">
        <f>SUM($C$43:C48)</f>
        <v>33684210</v>
      </c>
      <c r="E48" s="16">
        <f t="shared" si="9"/>
        <v>3200342.1524679875</v>
      </c>
      <c r="F48" s="3">
        <f t="shared" si="10"/>
        <v>33687811.60486991</v>
      </c>
      <c r="G48" s="3">
        <f t="shared" si="11"/>
        <v>67375623.209739819</v>
      </c>
    </row>
    <row r="49" spans="1:7" x14ac:dyDescent="0.2">
      <c r="A49" s="19">
        <v>7</v>
      </c>
      <c r="B49" s="16">
        <f>B48*$O$2*2</f>
        <v>64000000</v>
      </c>
      <c r="C49" s="1">
        <f>B49*$O$2</f>
        <v>640000000</v>
      </c>
      <c r="D49" s="3">
        <f>SUM($C$43:C49)</f>
        <v>673684210</v>
      </c>
      <c r="E49" s="16">
        <f t="shared" si="9"/>
        <v>64001378.776229329</v>
      </c>
      <c r="F49" s="3">
        <f t="shared" si="10"/>
        <v>673698723.43398154</v>
      </c>
      <c r="G49" s="3">
        <f t="shared" si="11"/>
        <v>1347397446.8679631</v>
      </c>
    </row>
    <row r="50" spans="1:7" x14ac:dyDescent="0.2">
      <c r="A50" s="19">
        <v>8</v>
      </c>
      <c r="B50" s="16">
        <f>B49*$O$2*2</f>
        <v>1280000000</v>
      </c>
      <c r="C50" s="1">
        <f>B50*$O$2</f>
        <v>12800000000</v>
      </c>
      <c r="D50" s="3">
        <f>SUM($C$43:C50)</f>
        <v>13473684210</v>
      </c>
      <c r="E50" s="16">
        <f t="shared" si="9"/>
        <v>1280005556.4989886</v>
      </c>
      <c r="F50" s="3">
        <f t="shared" si="10"/>
        <v>13473742699.463036</v>
      </c>
      <c r="G50" s="3">
        <f t="shared" si="11"/>
        <v>26947485398.926071</v>
      </c>
    </row>
    <row r="51" spans="1:7" x14ac:dyDescent="0.2">
      <c r="A51" s="19">
        <v>9</v>
      </c>
      <c r="B51" s="16">
        <f>B50*$O$2*2</f>
        <v>25600000000</v>
      </c>
      <c r="C51" s="1">
        <f>B51*$O$2</f>
        <v>256000000000</v>
      </c>
      <c r="D51" s="3">
        <f>SUM($C$43:C51)</f>
        <v>269473684210</v>
      </c>
      <c r="E51" s="16">
        <f t="shared" si="9"/>
        <v>25600022393.161358</v>
      </c>
      <c r="F51" s="3">
        <f t="shared" si="10"/>
        <v>269473919927.48798</v>
      </c>
      <c r="G51" s="3">
        <f t="shared" si="11"/>
        <v>538947839854.97595</v>
      </c>
    </row>
    <row r="52" spans="1:7" ht="17" thickBot="1" x14ac:dyDescent="0.25">
      <c r="A52" s="33">
        <v>10</v>
      </c>
      <c r="B52" s="17">
        <f>B51*$O$2*2</f>
        <v>512000000000</v>
      </c>
      <c r="C52" s="28">
        <f>B52*$O$2</f>
        <v>5120000000000</v>
      </c>
      <c r="D52" s="4">
        <f>SUM($C$43:C52)</f>
        <v>5389473684210</v>
      </c>
      <c r="E52" s="17">
        <f t="shared" si="9"/>
        <v>512000090246.61694</v>
      </c>
      <c r="F52" s="4">
        <f t="shared" si="10"/>
        <v>5389474634174.3887</v>
      </c>
      <c r="G52" s="4">
        <f t="shared" si="11"/>
        <v>10778949268348.777</v>
      </c>
    </row>
  </sheetData>
  <conditionalFormatting sqref="R7:R16">
    <cfRule type="cellIs" dxfId="191" priority="35" operator="lessThanOrEqual">
      <formula>0</formula>
    </cfRule>
    <cfRule type="cellIs" dxfId="190" priority="36" operator="greaterThan">
      <formula>0</formula>
    </cfRule>
  </conditionalFormatting>
  <conditionalFormatting sqref="F43:F52">
    <cfRule type="cellIs" dxfId="189" priority="31" stopIfTrue="1" operator="lessThan">
      <formula>0</formula>
    </cfRule>
    <cfRule type="cellIs" dxfId="188" priority="32" operator="equal">
      <formula>MIN($F$43:$F$52)</formula>
    </cfRule>
  </conditionalFormatting>
  <conditionalFormatting sqref="E43:E52">
    <cfRule type="cellIs" dxfId="187" priority="29" stopIfTrue="1" operator="lessThan">
      <formula>0</formula>
    </cfRule>
    <cfRule type="cellIs" dxfId="186" priority="30" operator="equal">
      <formula>MIN($E$43:$E$52)</formula>
    </cfRule>
  </conditionalFormatting>
  <conditionalFormatting sqref="F19:F28">
    <cfRule type="cellIs" dxfId="185" priority="21" stopIfTrue="1" operator="lessThan">
      <formula>0</formula>
    </cfRule>
    <cfRule type="cellIs" dxfId="184" priority="22" operator="equal">
      <formula>MIN($F$19:$F$28)</formula>
    </cfRule>
  </conditionalFormatting>
  <conditionalFormatting sqref="E19:E28">
    <cfRule type="cellIs" dxfId="183" priority="19" stopIfTrue="1" operator="lessThan">
      <formula>0</formula>
    </cfRule>
    <cfRule type="cellIs" dxfId="182" priority="20" operator="equal">
      <formula>MIN($E$19:$E$28)</formula>
    </cfRule>
  </conditionalFormatting>
  <conditionalFormatting sqref="F31:F40">
    <cfRule type="cellIs" dxfId="181" priority="15" stopIfTrue="1" operator="lessThan">
      <formula>0</formula>
    </cfRule>
    <cfRule type="cellIs" dxfId="180" priority="16" operator="equal">
      <formula>MIN($F$31:$F$40)</formula>
    </cfRule>
  </conditionalFormatting>
  <conditionalFormatting sqref="E31:E40">
    <cfRule type="cellIs" dxfId="179" priority="13" stopIfTrue="1" operator="lessThan">
      <formula>0</formula>
    </cfRule>
    <cfRule type="cellIs" dxfId="178" priority="14" operator="equal">
      <formula>MIN($E$31:$E$40)</formula>
    </cfRule>
  </conditionalFormatting>
  <conditionalFormatting sqref="G19:G28">
    <cfRule type="cellIs" dxfId="177" priority="11" stopIfTrue="1" operator="lessThanOrEqual">
      <formula>0</formula>
    </cfRule>
    <cfRule type="cellIs" dxfId="176" priority="12" operator="equal">
      <formula>MIN($G$19:$G$28)</formula>
    </cfRule>
  </conditionalFormatting>
  <conditionalFormatting sqref="G31:G40">
    <cfRule type="cellIs" dxfId="175" priority="9" stopIfTrue="1" operator="lessThanOrEqual">
      <formula>0</formula>
    </cfRule>
    <cfRule type="cellIs" dxfId="174" priority="10" operator="equal">
      <formula>MIN($G$19:$G$28)</formula>
    </cfRule>
  </conditionalFormatting>
  <conditionalFormatting sqref="G43:G52">
    <cfRule type="cellIs" dxfId="173" priority="7" stopIfTrue="1" operator="lessThanOrEqual">
      <formula>0</formula>
    </cfRule>
    <cfRule type="cellIs" dxfId="172" priority="8" operator="equal">
      <formula>MIN($G$19:$G$28)</formula>
    </cfRule>
  </conditionalFormatting>
  <conditionalFormatting sqref="S7:T16">
    <cfRule type="cellIs" dxfId="171" priority="3" operator="lessThanOrEqual">
      <formula>0</formula>
    </cfRule>
    <cfRule type="cellIs" dxfId="170" priority="4" operator="greaterThan">
      <formula>0</formula>
    </cfRule>
  </conditionalFormatting>
  <conditionalFormatting sqref="U7:U16">
    <cfRule type="cellIs" dxfId="169" priority="1" operator="lessThanOrEqual">
      <formula>0</formula>
    </cfRule>
    <cfRule type="cellIs" dxfId="16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1.0000000000000011</v>
      </c>
    </row>
    <row r="2" spans="1:23" x14ac:dyDescent="0.2">
      <c r="A2" t="s">
        <v>4</v>
      </c>
      <c r="B2" s="34" t="s">
        <v>12</v>
      </c>
      <c r="C2" s="40">
        <f>'P Analysis'!B42</f>
        <v>0.57035646636405479</v>
      </c>
      <c r="D2" s="34" t="s">
        <v>13</v>
      </c>
      <c r="E2" s="40">
        <f>'P Analysis'!I42</f>
        <v>0.42964353363594626</v>
      </c>
      <c r="F2" s="34" t="s">
        <v>17</v>
      </c>
      <c r="G2" s="40">
        <f>'P Analysis'!V42</f>
        <v>2.9999999999999987</v>
      </c>
      <c r="H2" t="s">
        <v>20</v>
      </c>
      <c r="I2" s="48">
        <f>'P Analysis'!W42</f>
        <v>-4</v>
      </c>
      <c r="J2" t="s">
        <v>6</v>
      </c>
      <c r="K2" s="48">
        <f>C2*G2-E2*I2</f>
        <v>3.4296435336359488</v>
      </c>
      <c r="L2" t="s">
        <v>5</v>
      </c>
      <c r="M2" s="48">
        <v>3</v>
      </c>
      <c r="N2" t="s">
        <v>47</v>
      </c>
      <c r="O2" s="48">
        <v>4</v>
      </c>
    </row>
    <row r="4" spans="1:23" x14ac:dyDescent="0.2">
      <c r="A4" t="s">
        <v>10</v>
      </c>
      <c r="B4">
        <f>$C$2</f>
        <v>0.57035646636405479</v>
      </c>
      <c r="C4" t="s">
        <v>11</v>
      </c>
      <c r="D4">
        <f>$E$2</f>
        <v>0.42964353363594626</v>
      </c>
      <c r="E4" t="s">
        <v>5</v>
      </c>
      <c r="F4">
        <f>$G$2</f>
        <v>2.9999999999999987</v>
      </c>
      <c r="G4" t="s">
        <v>72</v>
      </c>
      <c r="H4">
        <f>$I$2</f>
        <v>-4</v>
      </c>
      <c r="I4" t="s">
        <v>6</v>
      </c>
      <c r="J4">
        <f>$K$2</f>
        <v>3.4296435336359488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0.57035646636405479</v>
      </c>
      <c r="C7" s="18">
        <v>1</v>
      </c>
      <c r="D7" s="37">
        <f>C7*D4</f>
        <v>0.42964353363594626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1.0000000000000011</v>
      </c>
      <c r="R7" s="26">
        <f>B7-D7</f>
        <v>0.14071293272810853</v>
      </c>
      <c r="S7" s="26">
        <f>SUM(C7)*$B$4*$F$4</f>
        <v>1.7110693990921637</v>
      </c>
      <c r="T7" s="9">
        <f>SUM(C7)*$D$4*$H$4</f>
        <v>-1.718574134543785</v>
      </c>
      <c r="U7" s="91">
        <f>S7+T7</f>
        <v>-7.504735451621336E-3</v>
      </c>
      <c r="V7" s="68">
        <f>(U7-W7*D7)/B7</f>
        <v>0.74013151963613666</v>
      </c>
      <c r="W7" s="18">
        <f>-COUNT(D7:M7)</f>
        <v>-1</v>
      </c>
    </row>
    <row r="8" spans="1:23" x14ac:dyDescent="0.2">
      <c r="A8" s="20">
        <v>2</v>
      </c>
      <c r="B8" s="19">
        <f>C8*B4</f>
        <v>0.75548902830254616</v>
      </c>
      <c r="C8" s="19">
        <f>1/(1-B4*D4)</f>
        <v>1.3245909757430934</v>
      </c>
      <c r="D8" s="32">
        <f>C8*D4</f>
        <v>0.56910194744054865</v>
      </c>
      <c r="E8" s="1">
        <f>D8*D4</f>
        <v>0.24451097169745589</v>
      </c>
      <c r="F8" s="1"/>
      <c r="G8" s="1"/>
      <c r="H8" s="1"/>
      <c r="I8" s="1"/>
      <c r="J8" s="1"/>
      <c r="K8" s="1"/>
      <c r="L8" s="1"/>
      <c r="M8" s="3"/>
      <c r="N8">
        <f>B8+E8</f>
        <v>1.000000000000002</v>
      </c>
      <c r="R8" s="16">
        <f>B8-E8</f>
        <v>0.51097805660509032</v>
      </c>
      <c r="S8" s="16">
        <f>SUM(C8:D8)*$B$4*$F$4</f>
        <v>3.2402400121369173</v>
      </c>
      <c r="T8" s="3">
        <f>SUM(C8:D8)*$D$4*$H$4</f>
        <v>-3.2544516765520184</v>
      </c>
      <c r="U8" s="92">
        <f>S8+T8+U7</f>
        <v>-2.1716399866722469E-2</v>
      </c>
      <c r="V8" s="68">
        <f>(U8-W8*E8)/B8</f>
        <v>0.61854709469195657</v>
      </c>
      <c r="W8" s="19">
        <f>-COUNT(D8:M8)</f>
        <v>-2</v>
      </c>
    </row>
    <row r="9" spans="1:23" x14ac:dyDescent="0.2">
      <c r="A9" s="20">
        <v>3</v>
      </c>
      <c r="B9" s="19">
        <f>C9*B4</f>
        <v>0.84446083170352659</v>
      </c>
      <c r="C9" s="19">
        <f>1/(1-D4*B4/(1-D4*B4))</f>
        <v>1.4805843038597424</v>
      </c>
      <c r="D9" s="32">
        <f>C9*D4*C8</f>
        <v>0.84260341067648836</v>
      </c>
      <c r="E9" s="1">
        <f>D9*(D4)</f>
        <v>0.36201910681674687</v>
      </c>
      <c r="F9" s="1">
        <f>E9*D4</f>
        <v>0.15553916829647621</v>
      </c>
      <c r="G9" s="1"/>
      <c r="H9" s="1"/>
      <c r="I9" s="1"/>
      <c r="J9" s="1"/>
      <c r="K9" s="1"/>
      <c r="L9" s="1"/>
      <c r="M9" s="3"/>
      <c r="N9">
        <f>B9+F9</f>
        <v>1.0000000000000029</v>
      </c>
      <c r="R9" s="16">
        <f>B9-F9</f>
        <v>0.68892166340705041</v>
      </c>
      <c r="S9" s="16">
        <f>SUM(C9:E9)*$B$4*$F$4</f>
        <v>4.5945752222506178</v>
      </c>
      <c r="T9" s="3">
        <f>SUM(C9:E9)*$D$4*$H$4</f>
        <v>-4.6147269890777611</v>
      </c>
      <c r="U9" s="92">
        <f t="shared" ref="U9:U15" si="0">S9+T9+U8</f>
        <v>-4.1868166693865838E-2</v>
      </c>
      <c r="V9" s="68">
        <f>(U9-W9*F9)/B9</f>
        <v>0.50298287646890394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0.89512210444582996</v>
      </c>
      <c r="C10" s="19">
        <f>1/(1-D4*B4/(1-D4*B4/(1-D4*B4)))</f>
        <v>1.5694081810838616</v>
      </c>
      <c r="D10" s="32">
        <f>C10*D4*C9</f>
        <v>0.99833738138143946</v>
      </c>
      <c r="E10" s="1">
        <f>D10*D4*C8</f>
        <v>0.56815574794687485</v>
      </c>
      <c r="F10" s="1">
        <f>E10*D4</f>
        <v>0.24410444320346933</v>
      </c>
      <c r="G10" s="1">
        <f>F10*D4</f>
        <v>0.10487789555417371</v>
      </c>
      <c r="H10" s="1"/>
      <c r="I10" s="1"/>
      <c r="J10" s="1"/>
      <c r="K10" s="1"/>
      <c r="L10" s="1"/>
      <c r="M10" s="3"/>
      <c r="N10">
        <f>B10+G10</f>
        <v>1.0000000000000036</v>
      </c>
      <c r="R10" s="16">
        <f>B10-G10</f>
        <v>0.79024420889165625</v>
      </c>
      <c r="S10" s="16">
        <f>SUM(C10:F10)*$B$4*$F$4</f>
        <v>5.7834244137671762</v>
      </c>
      <c r="T10" s="3">
        <f>SUM(C10:F10)*$D$4*$H$4</f>
        <v>-5.8087904627730209</v>
      </c>
      <c r="U10" s="92">
        <f t="shared" si="0"/>
        <v>-6.7234215699710553E-2</v>
      </c>
      <c r="V10" s="68">
        <f>(U10-W10*G10)/B10</f>
        <v>0.39355230394525803</v>
      </c>
      <c r="W10" s="19">
        <f t="shared" si="1"/>
        <v>-4</v>
      </c>
    </row>
    <row r="11" spans="1:23" x14ac:dyDescent="0.2">
      <c r="A11" s="20">
        <v>5</v>
      </c>
      <c r="B11" s="19">
        <f>C11*B4</f>
        <v>0.92678112452167061</v>
      </c>
      <c r="C11" s="19">
        <f>1/(1-D4*B4/(1-D4*B4/(1-D4*B4/(1-D4*B4))))</f>
        <v>1.624915608355902</v>
      </c>
      <c r="D11" s="32">
        <f>C11*D4*C10</f>
        <v>1.0956579704262042</v>
      </c>
      <c r="E11" s="1">
        <f>D11*D4*C9</f>
        <v>0.69697375244315107</v>
      </c>
      <c r="F11" s="1">
        <f>E11*D4*C8</f>
        <v>0.39664911983034412</v>
      </c>
      <c r="G11" s="1">
        <f>F11*D4</f>
        <v>0.17041772945749695</v>
      </c>
      <c r="H11" s="1">
        <f>G11*D4</f>
        <v>7.3218875478333681E-2</v>
      </c>
      <c r="I11" s="1"/>
      <c r="J11" s="1"/>
      <c r="K11" s="1"/>
      <c r="L11" s="1"/>
      <c r="M11" s="3"/>
      <c r="N11">
        <f>B11+H11</f>
        <v>1.0000000000000042</v>
      </c>
      <c r="R11" s="16">
        <f>B11-H11</f>
        <v>0.85356224904333688</v>
      </c>
      <c r="S11" s="16">
        <f>SUM(C11:G11)*$B$4*$F$4</f>
        <v>6.8179513914646623</v>
      </c>
      <c r="T11" s="3">
        <f>SUM(C11:G11)*$D$4*$H$4</f>
        <v>-6.847854866766192</v>
      </c>
      <c r="U11" s="92">
        <f t="shared" si="0"/>
        <v>-9.7137691001240256E-2</v>
      </c>
      <c r="V11" s="68">
        <f>(U11-W11*H11)/B11</f>
        <v>0.29020518359093878</v>
      </c>
      <c r="W11" s="19">
        <f t="shared" si="1"/>
        <v>-5</v>
      </c>
    </row>
    <row r="12" spans="1:23" x14ac:dyDescent="0.2">
      <c r="A12" s="20">
        <v>6</v>
      </c>
      <c r="B12" s="19">
        <f>C12*B4</f>
        <v>0.94772805026985651</v>
      </c>
      <c r="C12" s="19">
        <f>1/(1-D4*B4/(1-D4*B4/(1-D4*B4/(1-D4*B4/(1-D4*B4)))))</f>
        <v>1.6616416331903703</v>
      </c>
      <c r="D12" s="32">
        <f>C12*D4*C11</f>
        <v>1.1600493239048313</v>
      </c>
      <c r="E12" s="1">
        <f>D12*D4*C10</f>
        <v>0.78220510732239179</v>
      </c>
      <c r="F12" s="1">
        <f>E12*D4*C9</f>
        <v>0.49757902880824645</v>
      </c>
      <c r="G12" s="1">
        <f>F12*D4*C8</f>
        <v>0.28317319430034987</v>
      </c>
      <c r="H12" s="1">
        <f>G12*D4</f>
        <v>0.12166353183018072</v>
      </c>
      <c r="I12" s="1">
        <f>H12*D4</f>
        <v>5.2271949730148266E-2</v>
      </c>
      <c r="J12" s="1"/>
      <c r="K12" s="1"/>
      <c r="L12" s="1"/>
      <c r="M12" s="3"/>
      <c r="N12">
        <f>B12+I12</f>
        <v>1.0000000000000049</v>
      </c>
      <c r="R12" s="16">
        <f>B12-I12</f>
        <v>0.89545610053970826</v>
      </c>
      <c r="S12" s="16">
        <f>SUM(C12:H12)*$B$4*$F$4</f>
        <v>7.7106122568680195</v>
      </c>
      <c r="T12" s="3">
        <f>SUM(C12:H12)*$D$4*$H$4</f>
        <v>-7.7444309349348037</v>
      </c>
      <c r="U12" s="92">
        <f t="shared" si="0"/>
        <v>-0.13095636906802444</v>
      </c>
      <c r="V12" s="68">
        <f>(U12-W12*I12)/B12</f>
        <v>0.19275078885852343</v>
      </c>
      <c r="W12" s="19">
        <f t="shared" si="1"/>
        <v>-6</v>
      </c>
    </row>
    <row r="13" spans="1:23" x14ac:dyDescent="0.2">
      <c r="A13" s="20">
        <v>7</v>
      </c>
      <c r="B13" s="19">
        <f>C13*B4</f>
        <v>0.96211581379265443</v>
      </c>
      <c r="C13" s="19">
        <f>1/(1-D4*B4/(1-D4*B4/(1-D4*B4/(1-D4*B4/(1-D4*B4/(1-D4*B4))))))</f>
        <v>1.6868675478092015</v>
      </c>
      <c r="D13" s="32">
        <f>C13*D4*C12</f>
        <v>1.204277654968811</v>
      </c>
      <c r="E13" s="1">
        <f>D13*D4*C11</f>
        <v>0.84074775904475152</v>
      </c>
      <c r="F13" s="1">
        <f>E13*D4*C10</f>
        <v>0.56690450788850411</v>
      </c>
      <c r="G13" s="1">
        <f>F13*D4*C9</f>
        <v>0.36062126393904692</v>
      </c>
      <c r="H13" s="1">
        <f>G13*D4*C8</f>
        <v>0.20523026359618368</v>
      </c>
      <c r="I13" s="1">
        <f>H13*D4</f>
        <v>8.8175855660501068E-2</v>
      </c>
      <c r="J13" s="1">
        <f>I13*D4</f>
        <v>3.7884186207350831E-2</v>
      </c>
      <c r="K13" s="1"/>
      <c r="L13" s="1"/>
      <c r="M13" s="3"/>
      <c r="N13">
        <f>B13+J13</f>
        <v>1.0000000000000053</v>
      </c>
      <c r="R13" s="16">
        <f>B13-J13</f>
        <v>0.92423162758530364</v>
      </c>
      <c r="S13" s="16">
        <f>SUM(C13:I13)*$B$4*$F$4</f>
        <v>8.474627044872312</v>
      </c>
      <c r="T13" s="3">
        <f>SUM(C13:I13)*$D$4*$H$4</f>
        <v>-8.5117966851315945</v>
      </c>
      <c r="U13" s="92">
        <f t="shared" si="0"/>
        <v>-0.16812600932730692</v>
      </c>
      <c r="V13" s="68">
        <f>(U13-W13*J13)/B13</f>
        <v>0.10088524970972672</v>
      </c>
      <c r="W13" s="19">
        <f t="shared" si="1"/>
        <v>-7</v>
      </c>
    </row>
    <row r="14" spans="1:23" x14ac:dyDescent="0.2">
      <c r="A14" s="20">
        <v>8</v>
      </c>
      <c r="B14" s="19">
        <f>C14*B4</f>
        <v>0.97225404786921832</v>
      </c>
      <c r="C14" s="19">
        <f>1/(1-D4*B4/(1-D4*B4/(1-D4*B4/(1-D4*B4/(1-D4*B4/(1-D4*B4/(1-D4*B4)))))))</f>
        <v>1.7046428070978246</v>
      </c>
      <c r="D14" s="32">
        <f>C14*D4*C13</f>
        <v>1.2354428303229856</v>
      </c>
      <c r="E14" s="1">
        <f>D14*D4*C12</f>
        <v>0.88199941748934518</v>
      </c>
      <c r="F14" s="1">
        <f>E14*D4*C11</f>
        <v>0.61575420807101822</v>
      </c>
      <c r="G14" s="1">
        <f>F14*D4*C10</f>
        <v>0.41519448913356616</v>
      </c>
      <c r="H14" s="1">
        <f>G14*D4*C9</f>
        <v>0.26411496004777091</v>
      </c>
      <c r="I14" s="1">
        <f>H14*D4*C8</f>
        <v>0.15030833811136912</v>
      </c>
      <c r="J14" s="1">
        <f>I14*D4</f>
        <v>6.4579005521115201E-2</v>
      </c>
      <c r="K14" s="1">
        <f>J14*D4</f>
        <v>2.7745952130787219E-2</v>
      </c>
      <c r="L14" s="1"/>
      <c r="M14" s="3"/>
      <c r="N14">
        <f>B14+K14</f>
        <v>1.0000000000000056</v>
      </c>
      <c r="R14" s="16">
        <f>B14-K14</f>
        <v>0.94450809573843109</v>
      </c>
      <c r="S14" s="16">
        <f>SUM(C14:J14)*$B$4*$F$4</f>
        <v>9.1234837299268943</v>
      </c>
      <c r="T14" s="3">
        <f>SUM(C14:J14)*$D$4*$H$4</f>
        <v>-9.1634992499441417</v>
      </c>
      <c r="U14" s="92">
        <f t="shared" si="0"/>
        <v>-0.20814152934455432</v>
      </c>
      <c r="V14" s="68">
        <f>(U14-W14*K14)/B14</f>
        <v>1.4220653266545442E-2</v>
      </c>
      <c r="W14" s="19">
        <f t="shared" si="1"/>
        <v>-8</v>
      </c>
    </row>
    <row r="15" spans="1:23" x14ac:dyDescent="0.2">
      <c r="A15" s="20">
        <v>9</v>
      </c>
      <c r="B15" s="19">
        <f>C15*B4</f>
        <v>0.9795271630969522</v>
      </c>
      <c r="C15" s="19">
        <f>1/(1-D4*B4/(1-D4*B4/(1-D4*B4/(1-D4*B4/(1-D4*B4/(1-D4*B4/(1-D4*B4/(1-D4*B4))))))))</f>
        <v>1.7173946836112952</v>
      </c>
      <c r="D15" s="32">
        <f>C15*D4*C14</f>
        <v>1.2578005614358843</v>
      </c>
      <c r="E15" s="1">
        <f>D15*D4*C13</f>
        <v>0.91159313794764585</v>
      </c>
      <c r="F15" s="1">
        <f>E15*D4*C12</f>
        <v>0.65079872327795962</v>
      </c>
      <c r="G15" s="1">
        <f>F15*D4*C11</f>
        <v>0.4543450307556362</v>
      </c>
      <c r="H15" s="1">
        <f>G15*D4*C10</f>
        <v>0.30635852822820453</v>
      </c>
      <c r="I15" s="1">
        <f>H15*D4*C9</f>
        <v>0.19488185070119399</v>
      </c>
      <c r="J15" s="1">
        <f>I15*D4*C8</f>
        <v>0.11090764075486775</v>
      </c>
      <c r="K15" s="1">
        <f>J15*D4</f>
        <v>4.765075068114747E-2</v>
      </c>
      <c r="L15" s="1">
        <f>K15*D4</f>
        <v>2.0472836903053671E-2</v>
      </c>
      <c r="M15" s="3"/>
      <c r="N15">
        <f>B15+L15</f>
        <v>1.0000000000000058</v>
      </c>
      <c r="R15" s="16">
        <f>B15-L15</f>
        <v>0.95905432619389852</v>
      </c>
      <c r="S15" s="16">
        <f>SUM(C15:K15)*$B$4*$F$4</f>
        <v>9.6705038075449767</v>
      </c>
      <c r="T15" s="3">
        <f>SUM(C15:K15)*$D$4*$H$4</f>
        <v>-9.7129185528487199</v>
      </c>
      <c r="U15" s="92">
        <f t="shared" si="0"/>
        <v>-0.25055627464829744</v>
      </c>
      <c r="V15" s="68">
        <f>(U15-W15*L15)/B15</f>
        <v>-6.7686476719229102E-2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0.98481225209691103</v>
      </c>
      <c r="C16" s="33">
        <f>1/(1-D4*B4/(1-D4*B4/(1-D4*B4/(1-D4*B4/(1-D4*B4/(1-D4*B4/(1-D4*B4/(1-D4*B4/(1-D4*B4)))))))))</f>
        <v>1.7266609746268955</v>
      </c>
      <c r="D16" s="38">
        <f>C16*D4*C15</f>
        <v>1.2740470521168294</v>
      </c>
      <c r="E16" s="28">
        <f>D16*D4*C14</f>
        <v>0.93309773969871046</v>
      </c>
      <c r="F16" s="28">
        <f>E16*D4*C13</f>
        <v>0.67626420485356276</v>
      </c>
      <c r="G16" s="28">
        <f>F16*D4*C12</f>
        <v>0.48279420148790048</v>
      </c>
      <c r="H16" s="28">
        <f>G16*D4*C11</f>
        <v>0.3370552806539161</v>
      </c>
      <c r="I16" s="28">
        <f>H16*D4*C10</f>
        <v>0.22727168280226032</v>
      </c>
      <c r="J16" s="28">
        <f>I16*D4*C9</f>
        <v>0.14457285198696029</v>
      </c>
      <c r="K16" s="28">
        <f>J16*D4*C8</f>
        <v>8.2276691612813299E-2</v>
      </c>
      <c r="L16" s="28">
        <f>K16*D4</f>
        <v>3.5349648520404127E-2</v>
      </c>
      <c r="M16" s="4">
        <f>L16*D4</f>
        <v>1.5187747903095128E-2</v>
      </c>
      <c r="N16">
        <f>B16+M16</f>
        <v>1.0000000000000062</v>
      </c>
      <c r="R16" s="17">
        <f>B16-M16</f>
        <v>0.96962450419381585</v>
      </c>
      <c r="S16" s="17">
        <f>SUM(C16:L16)*$B$4*$F$4</f>
        <v>10.128487652139343</v>
      </c>
      <c r="T16" s="4">
        <f>SUM(C16:L16)*$D$4*$H$4</f>
        <v>-10.172911110588572</v>
      </c>
      <c r="U16" s="93">
        <f>S16+T16+U15</f>
        <v>-0.29497973309752634</v>
      </c>
      <c r="V16" s="69">
        <f>(U16-W16*M16)/B16</f>
        <v>-0.14530917315648201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4</v>
      </c>
      <c r="D19" s="9">
        <f>SUM($C$19:C19)</f>
        <v>4</v>
      </c>
      <c r="E19" s="26">
        <f t="shared" ref="E19:E28" si="2">B19/R7</f>
        <v>7.1066673163030591</v>
      </c>
      <c r="F19" s="9">
        <f t="shared" ref="F19:F28" si="3">D19/R7</f>
        <v>28.426669265212237</v>
      </c>
      <c r="G19" s="2">
        <f>F19*2</f>
        <v>56.853338530424473</v>
      </c>
    </row>
    <row r="20" spans="1:7" x14ac:dyDescent="0.2">
      <c r="A20" s="19">
        <v>2</v>
      </c>
      <c r="B20" s="16">
        <f>C19</f>
        <v>4</v>
      </c>
      <c r="C20" s="1">
        <f>B20*$O$2</f>
        <v>16</v>
      </c>
      <c r="D20" s="3">
        <f>SUM($C$19:C20)</f>
        <v>20</v>
      </c>
      <c r="E20" s="16">
        <f t="shared" si="2"/>
        <v>7.8281248055460084</v>
      </c>
      <c r="F20" s="3">
        <f t="shared" si="3"/>
        <v>39.140624027730041</v>
      </c>
      <c r="G20" s="3">
        <f t="shared" ref="G20:G28" si="4">F20*2</f>
        <v>78.281248055460082</v>
      </c>
    </row>
    <row r="21" spans="1:7" x14ac:dyDescent="0.2">
      <c r="A21" s="19">
        <v>3</v>
      </c>
      <c r="B21" s="16">
        <f t="shared" ref="B21:B28" si="5">C20</f>
        <v>16</v>
      </c>
      <c r="C21" s="1">
        <f>B21*$O$2</f>
        <v>64</v>
      </c>
      <c r="D21" s="3">
        <f>SUM($C$19:C21)</f>
        <v>84</v>
      </c>
      <c r="E21" s="16">
        <f t="shared" si="2"/>
        <v>23.224701515223476</v>
      </c>
      <c r="F21" s="3">
        <f t="shared" si="3"/>
        <v>121.92968295492324</v>
      </c>
      <c r="G21" s="3">
        <f t="shared" si="4"/>
        <v>243.85936590984647</v>
      </c>
    </row>
    <row r="22" spans="1:7" x14ac:dyDescent="0.2">
      <c r="A22" s="19">
        <v>4</v>
      </c>
      <c r="B22" s="16">
        <f t="shared" si="5"/>
        <v>64</v>
      </c>
      <c r="C22" s="1">
        <f>B22*$O$2</f>
        <v>256</v>
      </c>
      <c r="D22" s="3">
        <f>SUM($C$19:C22)</f>
        <v>340</v>
      </c>
      <c r="E22" s="16">
        <f t="shared" si="2"/>
        <v>80.987622914392659</v>
      </c>
      <c r="F22" s="3">
        <f t="shared" si="3"/>
        <v>430.24674673271102</v>
      </c>
      <c r="G22" s="3">
        <f t="shared" si="4"/>
        <v>860.49349346542203</v>
      </c>
    </row>
    <row r="23" spans="1:7" x14ac:dyDescent="0.2">
      <c r="A23" s="19">
        <v>5</v>
      </c>
      <c r="B23" s="16">
        <f t="shared" si="5"/>
        <v>256</v>
      </c>
      <c r="C23" s="1">
        <f>B23*$O$2</f>
        <v>1024</v>
      </c>
      <c r="D23" s="3">
        <f>SUM($C$19:C23)</f>
        <v>1364</v>
      </c>
      <c r="E23" s="16">
        <f t="shared" si="2"/>
        <v>299.9195434040364</v>
      </c>
      <c r="F23" s="3">
        <f t="shared" si="3"/>
        <v>1598.0088171996315</v>
      </c>
      <c r="G23" s="3">
        <f t="shared" si="4"/>
        <v>3196.017634399263</v>
      </c>
    </row>
    <row r="24" spans="1:7" x14ac:dyDescent="0.2">
      <c r="A24" s="19">
        <v>6</v>
      </c>
      <c r="B24" s="16">
        <f t="shared" si="5"/>
        <v>1024</v>
      </c>
      <c r="C24" s="1">
        <f>B24*$O$2</f>
        <v>4096</v>
      </c>
      <c r="D24" s="3">
        <f>SUM($C$19:C24)</f>
        <v>5460</v>
      </c>
      <c r="E24" s="16">
        <f t="shared" si="2"/>
        <v>1143.5513135516258</v>
      </c>
      <c r="F24" s="3">
        <f t="shared" si="3"/>
        <v>6097.4513398358167</v>
      </c>
      <c r="G24" s="3">
        <f t="shared" si="4"/>
        <v>12194.902679671633</v>
      </c>
    </row>
    <row r="25" spans="1:7" x14ac:dyDescent="0.2">
      <c r="A25" s="19">
        <v>7</v>
      </c>
      <c r="B25" s="16">
        <f t="shared" si="5"/>
        <v>4096</v>
      </c>
      <c r="C25" s="1">
        <f>B25*$O$2</f>
        <v>16384</v>
      </c>
      <c r="D25" s="3">
        <f>SUM($C$19:C25)</f>
        <v>21844</v>
      </c>
      <c r="E25" s="16">
        <f t="shared" si="2"/>
        <v>4431.7894754385607</v>
      </c>
      <c r="F25" s="3">
        <f t="shared" si="3"/>
        <v>23634.767895869121</v>
      </c>
      <c r="G25" s="3">
        <f t="shared" si="4"/>
        <v>47269.535791738243</v>
      </c>
    </row>
    <row r="26" spans="1:7" x14ac:dyDescent="0.2">
      <c r="A26" s="19">
        <v>8</v>
      </c>
      <c r="B26" s="16">
        <f t="shared" si="5"/>
        <v>16384</v>
      </c>
      <c r="C26" s="1">
        <f>B26*$O$2</f>
        <v>65536</v>
      </c>
      <c r="D26" s="3">
        <f>SUM($C$19:C26)</f>
        <v>87380</v>
      </c>
      <c r="E26" s="16">
        <f t="shared" si="2"/>
        <v>17346.595623609486</v>
      </c>
      <c r="F26" s="3">
        <f t="shared" si="3"/>
        <v>92513.764989684874</v>
      </c>
      <c r="G26" s="3">
        <f t="shared" si="4"/>
        <v>185027.52997936975</v>
      </c>
    </row>
    <row r="27" spans="1:7" x14ac:dyDescent="0.2">
      <c r="A27" s="19">
        <v>9</v>
      </c>
      <c r="B27" s="16">
        <f t="shared" si="5"/>
        <v>65536</v>
      </c>
      <c r="C27" s="1">
        <f>B27*$O$2</f>
        <v>262144</v>
      </c>
      <c r="D27" s="3">
        <f>SUM($C$19:C27)</f>
        <v>349524</v>
      </c>
      <c r="E27" s="16">
        <f t="shared" si="2"/>
        <v>68333.980891453844</v>
      </c>
      <c r="F27" s="3">
        <f t="shared" si="3"/>
        <v>364446.5078293535</v>
      </c>
      <c r="G27" s="3">
        <f t="shared" si="4"/>
        <v>728893.01565870701</v>
      </c>
    </row>
    <row r="28" spans="1:7" ht="17" thickBot="1" x14ac:dyDescent="0.25">
      <c r="A28" s="33">
        <v>10</v>
      </c>
      <c r="B28" s="17">
        <f t="shared" si="5"/>
        <v>262144</v>
      </c>
      <c r="C28" s="28">
        <f>B28*$O$2</f>
        <v>1048576</v>
      </c>
      <c r="D28" s="4">
        <f>SUM($C$19:C28)</f>
        <v>1398100</v>
      </c>
      <c r="E28" s="17">
        <f t="shared" si="2"/>
        <v>270356.20373265719</v>
      </c>
      <c r="F28" s="4">
        <f t="shared" si="3"/>
        <v>1441898.378138077</v>
      </c>
      <c r="G28" s="4">
        <f t="shared" si="4"/>
        <v>2883796.756276154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4</v>
      </c>
      <c r="D31" s="9">
        <f>SUM($C$31:C31)</f>
        <v>4</v>
      </c>
      <c r="E31" s="3">
        <f t="shared" ref="E31:E40" si="6">B31/R7</f>
        <v>7.1066673163030591</v>
      </c>
      <c r="F31" s="3">
        <f t="shared" ref="F31:F40" si="7">D31/R7</f>
        <v>28.426669265212237</v>
      </c>
      <c r="G31" s="2">
        <f>F31*2</f>
        <v>56.853338530424473</v>
      </c>
    </row>
    <row r="32" spans="1:7" x14ac:dyDescent="0.2">
      <c r="A32" s="19">
        <v>2</v>
      </c>
      <c r="B32" s="16">
        <f>B31*($O$2+1)</f>
        <v>5</v>
      </c>
      <c r="C32" s="1">
        <f>B32*$O$2</f>
        <v>20</v>
      </c>
      <c r="D32" s="3">
        <f>SUM($C$31:C32)</f>
        <v>24</v>
      </c>
      <c r="E32" s="3">
        <f t="shared" si="6"/>
        <v>9.7851560069325103</v>
      </c>
      <c r="F32" s="3">
        <f t="shared" si="7"/>
        <v>46.968748833276052</v>
      </c>
      <c r="G32" s="3">
        <f t="shared" ref="G32:G40" si="8">F32*2</f>
        <v>93.937497666552105</v>
      </c>
    </row>
    <row r="33" spans="1:7" x14ac:dyDescent="0.2">
      <c r="A33" s="19">
        <v>3</v>
      </c>
      <c r="B33" s="16">
        <f>B32*($O$2+1)</f>
        <v>25</v>
      </c>
      <c r="C33" s="1">
        <f>B33*$O$2</f>
        <v>100</v>
      </c>
      <c r="D33" s="3">
        <f>SUM($C$31:C33)</f>
        <v>124</v>
      </c>
      <c r="E33" s="3">
        <f t="shared" si="6"/>
        <v>36.288596117536677</v>
      </c>
      <c r="F33" s="3">
        <f t="shared" si="7"/>
        <v>179.99143674298193</v>
      </c>
      <c r="G33" s="3">
        <f t="shared" si="8"/>
        <v>359.98287348596386</v>
      </c>
    </row>
    <row r="34" spans="1:7" x14ac:dyDescent="0.2">
      <c r="A34" s="19">
        <v>4</v>
      </c>
      <c r="B34" s="16">
        <f>B33*($O$2+1)</f>
        <v>125</v>
      </c>
      <c r="C34" s="1">
        <f>B34*$O$2</f>
        <v>500</v>
      </c>
      <c r="D34" s="3">
        <f>SUM($C$31:C34)</f>
        <v>624</v>
      </c>
      <c r="E34" s="3">
        <f t="shared" si="6"/>
        <v>158.17895100467317</v>
      </c>
      <c r="F34" s="3">
        <f t="shared" si="7"/>
        <v>789.62932341532849</v>
      </c>
      <c r="G34" s="3">
        <f t="shared" si="8"/>
        <v>1579.258646830657</v>
      </c>
    </row>
    <row r="35" spans="1:7" x14ac:dyDescent="0.2">
      <c r="A35" s="19">
        <v>5</v>
      </c>
      <c r="B35" s="16">
        <f>B34*($O$2+1)</f>
        <v>625</v>
      </c>
      <c r="C35" s="1">
        <f>B35*$O$2</f>
        <v>2500</v>
      </c>
      <c r="D35" s="3">
        <f>SUM($C$31:C35)</f>
        <v>3124</v>
      </c>
      <c r="E35" s="3">
        <f t="shared" si="6"/>
        <v>732.22544776376071</v>
      </c>
      <c r="F35" s="3">
        <f t="shared" si="7"/>
        <v>3659.9556781023816</v>
      </c>
      <c r="G35" s="3">
        <f t="shared" si="8"/>
        <v>7319.9113562047633</v>
      </c>
    </row>
    <row r="36" spans="1:7" x14ac:dyDescent="0.2">
      <c r="A36" s="19">
        <v>6</v>
      </c>
      <c r="B36" s="16">
        <f>B35*($O$2+1)</f>
        <v>3125</v>
      </c>
      <c r="C36" s="1">
        <f>B36*$O$2</f>
        <v>12500</v>
      </c>
      <c r="D36" s="3">
        <f>SUM($C$31:C36)</f>
        <v>15624</v>
      </c>
      <c r="E36" s="3">
        <f t="shared" si="6"/>
        <v>3489.841655125811</v>
      </c>
      <c r="F36" s="3">
        <f t="shared" si="7"/>
        <v>17448.091526299413</v>
      </c>
      <c r="G36" s="3">
        <f t="shared" si="8"/>
        <v>34896.183052598826</v>
      </c>
    </row>
    <row r="37" spans="1:7" x14ac:dyDescent="0.2">
      <c r="A37" s="19">
        <v>7</v>
      </c>
      <c r="B37" s="16">
        <f>B36*($O$2+1)</f>
        <v>15625</v>
      </c>
      <c r="C37" s="1">
        <f>B37*$O$2</f>
        <v>62500</v>
      </c>
      <c r="D37" s="3">
        <f>SUM($C$31:C37)</f>
        <v>78124</v>
      </c>
      <c r="E37" s="3">
        <f t="shared" si="6"/>
        <v>16905.93519378113</v>
      </c>
      <c r="F37" s="3">
        <f t="shared" si="7"/>
        <v>84528.593989053246</v>
      </c>
      <c r="G37" s="3">
        <f t="shared" si="8"/>
        <v>169057.18797810649</v>
      </c>
    </row>
    <row r="38" spans="1:7" x14ac:dyDescent="0.2">
      <c r="A38" s="19">
        <v>8</v>
      </c>
      <c r="B38" s="16">
        <f>B37*($O$2+1)</f>
        <v>78125</v>
      </c>
      <c r="C38" s="1">
        <f>B38*$O$2</f>
        <v>312500</v>
      </c>
      <c r="D38" s="3">
        <f>SUM($C$31:C38)</f>
        <v>390624</v>
      </c>
      <c r="E38" s="3">
        <f t="shared" si="6"/>
        <v>82715.013616607132</v>
      </c>
      <c r="F38" s="3">
        <f t="shared" si="7"/>
        <v>413574.00933086139</v>
      </c>
      <c r="G38" s="3">
        <f t="shared" si="8"/>
        <v>827148.01866172277</v>
      </c>
    </row>
    <row r="39" spans="1:7" x14ac:dyDescent="0.2">
      <c r="A39" s="19">
        <v>9</v>
      </c>
      <c r="B39" s="16">
        <f>B38*($O$2+1)</f>
        <v>390625</v>
      </c>
      <c r="C39" s="1">
        <f>B39*$O$2</f>
        <v>1562500</v>
      </c>
      <c r="D39" s="3">
        <f>SUM($C$31:C39)</f>
        <v>1953124</v>
      </c>
      <c r="E39" s="3">
        <f t="shared" si="6"/>
        <v>407302.26571234368</v>
      </c>
      <c r="F39" s="3">
        <f t="shared" si="7"/>
        <v>2036510.2858679183</v>
      </c>
      <c r="G39" s="3">
        <f t="shared" si="8"/>
        <v>4073020.5717358366</v>
      </c>
    </row>
    <row r="40" spans="1:7" ht="17" thickBot="1" x14ac:dyDescent="0.25">
      <c r="A40" s="33">
        <v>10</v>
      </c>
      <c r="B40" s="17">
        <f>B39*($O$2+1)</f>
        <v>1953125</v>
      </c>
      <c r="C40" s="28">
        <f>B40*$O$2</f>
        <v>7812500</v>
      </c>
      <c r="D40" s="4">
        <f>SUM($C$31:C40)</f>
        <v>9765624</v>
      </c>
      <c r="E40" s="3">
        <f t="shared" si="6"/>
        <v>2014310.6857885211</v>
      </c>
      <c r="F40" s="3">
        <f t="shared" si="7"/>
        <v>10071552.397615535</v>
      </c>
      <c r="G40" s="4">
        <f t="shared" si="8"/>
        <v>20143104.79523107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4</v>
      </c>
      <c r="D43" s="9">
        <f>SUM(C43:C43)</f>
        <v>4</v>
      </c>
      <c r="E43" s="26">
        <f t="shared" ref="E43:E52" si="9">B43/R7</f>
        <v>7.1066673163030591</v>
      </c>
      <c r="F43" s="9">
        <f t="shared" ref="F43:F52" si="10">D43/R7</f>
        <v>28.426669265212237</v>
      </c>
      <c r="G43" s="2">
        <f>F43*2</f>
        <v>56.853338530424473</v>
      </c>
    </row>
    <row r="44" spans="1:7" x14ac:dyDescent="0.2">
      <c r="A44" s="19">
        <v>2</v>
      </c>
      <c r="B44" s="16">
        <f>B43*$O$2*2</f>
        <v>8</v>
      </c>
      <c r="C44" s="1">
        <f>B44*$O$2</f>
        <v>32</v>
      </c>
      <c r="D44" s="3">
        <f>SUM($C$43:C44)</f>
        <v>36</v>
      </c>
      <c r="E44" s="16">
        <f t="shared" si="9"/>
        <v>15.656249611092017</v>
      </c>
      <c r="F44" s="3">
        <f t="shared" si="10"/>
        <v>70.453123249914071</v>
      </c>
      <c r="G44" s="3">
        <f t="shared" ref="G44:G52" si="11">F44*2</f>
        <v>140.90624649982814</v>
      </c>
    </row>
    <row r="45" spans="1:7" x14ac:dyDescent="0.2">
      <c r="A45" s="19">
        <v>3</v>
      </c>
      <c r="B45" s="16">
        <f>B44*$O$2*2</f>
        <v>64</v>
      </c>
      <c r="C45" s="1">
        <f>B45*$O$2</f>
        <v>256</v>
      </c>
      <c r="D45" s="3">
        <f>SUM($C$43:C45)</f>
        <v>292</v>
      </c>
      <c r="E45" s="16">
        <f t="shared" si="9"/>
        <v>92.898806060893904</v>
      </c>
      <c r="F45" s="3">
        <f t="shared" si="10"/>
        <v>423.85080265282841</v>
      </c>
      <c r="G45" s="3">
        <f t="shared" si="11"/>
        <v>847.70160530565681</v>
      </c>
    </row>
    <row r="46" spans="1:7" x14ac:dyDescent="0.2">
      <c r="A46" s="19">
        <v>4</v>
      </c>
      <c r="B46" s="16">
        <f>B45*$O$2*2</f>
        <v>512</v>
      </c>
      <c r="C46" s="1">
        <f>B46*$O$2</f>
        <v>2048</v>
      </c>
      <c r="D46" s="3">
        <f>SUM($C$43:C46)</f>
        <v>2340</v>
      </c>
      <c r="E46" s="16">
        <f t="shared" si="9"/>
        <v>647.90098331514127</v>
      </c>
      <c r="F46" s="3">
        <f t="shared" si="10"/>
        <v>2961.1099628074817</v>
      </c>
      <c r="G46" s="3">
        <f t="shared" si="11"/>
        <v>5922.2199256149634</v>
      </c>
    </row>
    <row r="47" spans="1:7" x14ac:dyDescent="0.2">
      <c r="A47" s="19">
        <v>5</v>
      </c>
      <c r="B47" s="16">
        <f>B46*$O$2*2</f>
        <v>4096</v>
      </c>
      <c r="C47" s="1">
        <f>B47*$O$2</f>
        <v>16384</v>
      </c>
      <c r="D47" s="3">
        <f>SUM($C$43:C47)</f>
        <v>18724</v>
      </c>
      <c r="E47" s="16">
        <f t="shared" si="9"/>
        <v>4798.7126944645825</v>
      </c>
      <c r="F47" s="3">
        <f t="shared" si="10"/>
        <v>21936.302854285848</v>
      </c>
      <c r="G47" s="3">
        <f t="shared" si="11"/>
        <v>43872.605708571697</v>
      </c>
    </row>
    <row r="48" spans="1:7" x14ac:dyDescent="0.2">
      <c r="A48" s="19">
        <v>6</v>
      </c>
      <c r="B48" s="16">
        <f>B47*$O$2*2</f>
        <v>32768</v>
      </c>
      <c r="C48" s="1">
        <f>B48*$O$2</f>
        <v>131072</v>
      </c>
      <c r="D48" s="3">
        <f>SUM($C$43:C48)</f>
        <v>149796</v>
      </c>
      <c r="E48" s="16">
        <f t="shared" si="9"/>
        <v>36593.642033652024</v>
      </c>
      <c r="F48" s="3">
        <f t="shared" si="10"/>
        <v>167284.58258279233</v>
      </c>
      <c r="G48" s="3">
        <f t="shared" si="11"/>
        <v>334569.16516558465</v>
      </c>
    </row>
    <row r="49" spans="1:7" x14ac:dyDescent="0.2">
      <c r="A49" s="19">
        <v>7</v>
      </c>
      <c r="B49" s="16">
        <f>B48*$O$2*2</f>
        <v>262144</v>
      </c>
      <c r="C49" s="1">
        <f>B49*$O$2</f>
        <v>1048576</v>
      </c>
      <c r="D49" s="3">
        <f>SUM($C$43:C49)</f>
        <v>1198372</v>
      </c>
      <c r="E49" s="16">
        <f t="shared" si="9"/>
        <v>283634.52642806788</v>
      </c>
      <c r="F49" s="3">
        <f t="shared" si="10"/>
        <v>1296614.3596826803</v>
      </c>
      <c r="G49" s="3">
        <f t="shared" si="11"/>
        <v>2593228.7193653607</v>
      </c>
    </row>
    <row r="50" spans="1:7" x14ac:dyDescent="0.2">
      <c r="A50" s="19">
        <v>8</v>
      </c>
      <c r="B50" s="16">
        <f>B49*$O$2*2</f>
        <v>2097152</v>
      </c>
      <c r="C50" s="1">
        <f>B50*$O$2</f>
        <v>8388608</v>
      </c>
      <c r="D50" s="3">
        <f>SUM($C$43:C50)</f>
        <v>9586980</v>
      </c>
      <c r="E50" s="16">
        <f t="shared" si="9"/>
        <v>2220364.2398220142</v>
      </c>
      <c r="F50" s="3">
        <f t="shared" si="10"/>
        <v>10150235.919899395</v>
      </c>
      <c r="G50" s="3">
        <f t="shared" si="11"/>
        <v>20300471.839798789</v>
      </c>
    </row>
    <row r="51" spans="1:7" x14ac:dyDescent="0.2">
      <c r="A51" s="19">
        <v>9</v>
      </c>
      <c r="B51" s="16">
        <f>B50*$O$2*2</f>
        <v>16777216</v>
      </c>
      <c r="C51" s="1">
        <f>B51*$O$2</f>
        <v>67108864</v>
      </c>
      <c r="D51" s="3">
        <f>SUM($C$43:C51)</f>
        <v>76695844</v>
      </c>
      <c r="E51" s="16">
        <f t="shared" si="9"/>
        <v>17493499.108212184</v>
      </c>
      <c r="F51" s="3">
        <f t="shared" si="10"/>
        <v>79970281.041716382</v>
      </c>
      <c r="G51" s="3">
        <f t="shared" si="11"/>
        <v>159940562.08343276</v>
      </c>
    </row>
    <row r="52" spans="1:7" ht="17" thickBot="1" x14ac:dyDescent="0.25">
      <c r="A52" s="33">
        <v>10</v>
      </c>
      <c r="B52" s="17">
        <f>B51*$O$2*2</f>
        <v>134217728</v>
      </c>
      <c r="C52" s="28">
        <f>B52*$O$2</f>
        <v>536870912</v>
      </c>
      <c r="D52" s="4">
        <f>SUM($C$43:C52)</f>
        <v>613566756</v>
      </c>
      <c r="E52" s="17">
        <f t="shared" si="9"/>
        <v>138422376.31112048</v>
      </c>
      <c r="F52" s="4">
        <f t="shared" si="10"/>
        <v>632788005.40436387</v>
      </c>
      <c r="G52" s="4">
        <f t="shared" si="11"/>
        <v>1265576010.8087277</v>
      </c>
    </row>
  </sheetData>
  <conditionalFormatting sqref="R7:R16">
    <cfRule type="cellIs" dxfId="167" priority="35" operator="lessThanOrEqual">
      <formula>0</formula>
    </cfRule>
    <cfRule type="cellIs" dxfId="166" priority="36" operator="greaterThan">
      <formula>0</formula>
    </cfRule>
  </conditionalFormatting>
  <conditionalFormatting sqref="F43:F52">
    <cfRule type="cellIs" dxfId="165" priority="31" stopIfTrue="1" operator="lessThan">
      <formula>0</formula>
    </cfRule>
    <cfRule type="cellIs" dxfId="164" priority="32" operator="equal">
      <formula>MIN($F$43:$F$52)</formula>
    </cfRule>
  </conditionalFormatting>
  <conditionalFormatting sqref="E43:E52">
    <cfRule type="cellIs" dxfId="163" priority="29" stopIfTrue="1" operator="lessThan">
      <formula>0</formula>
    </cfRule>
    <cfRule type="cellIs" dxfId="162" priority="30" operator="equal">
      <formula>MIN($E$43:$E$52)</formula>
    </cfRule>
  </conditionalFormatting>
  <conditionalFormatting sqref="F19:F28">
    <cfRule type="cellIs" dxfId="161" priority="21" stopIfTrue="1" operator="lessThan">
      <formula>0</formula>
    </cfRule>
    <cfRule type="cellIs" dxfId="160" priority="22" operator="equal">
      <formula>MIN($F$19:$F$28)</formula>
    </cfRule>
  </conditionalFormatting>
  <conditionalFormatting sqref="E19:E28">
    <cfRule type="cellIs" dxfId="159" priority="19" stopIfTrue="1" operator="lessThan">
      <formula>0</formula>
    </cfRule>
    <cfRule type="cellIs" dxfId="158" priority="20" operator="equal">
      <formula>MIN($E$19:$E$28)</formula>
    </cfRule>
  </conditionalFormatting>
  <conditionalFormatting sqref="F31:F40">
    <cfRule type="cellIs" dxfId="157" priority="15" stopIfTrue="1" operator="lessThan">
      <formula>0</formula>
    </cfRule>
    <cfRule type="cellIs" dxfId="156" priority="16" operator="equal">
      <formula>MIN($F$31:$F$40)</formula>
    </cfRule>
  </conditionalFormatting>
  <conditionalFormatting sqref="E31:E40">
    <cfRule type="cellIs" dxfId="155" priority="13" stopIfTrue="1" operator="lessThan">
      <formula>0</formula>
    </cfRule>
    <cfRule type="cellIs" dxfId="154" priority="14" operator="equal">
      <formula>MIN($E$31:$E$40)</formula>
    </cfRule>
  </conditionalFormatting>
  <conditionalFormatting sqref="G19:G28">
    <cfRule type="cellIs" dxfId="153" priority="11" stopIfTrue="1" operator="lessThanOrEqual">
      <formula>0</formula>
    </cfRule>
    <cfRule type="cellIs" dxfId="152" priority="12" operator="equal">
      <formula>MIN($G$19:$G$28)</formula>
    </cfRule>
  </conditionalFormatting>
  <conditionalFormatting sqref="G31:G40">
    <cfRule type="cellIs" dxfId="151" priority="9" stopIfTrue="1" operator="lessThanOrEqual">
      <formula>0</formula>
    </cfRule>
    <cfRule type="cellIs" dxfId="150" priority="10" operator="equal">
      <formula>MIN($G$19:$G$28)</formula>
    </cfRule>
  </conditionalFormatting>
  <conditionalFormatting sqref="G43:G52">
    <cfRule type="cellIs" dxfId="149" priority="7" stopIfTrue="1" operator="lessThanOrEqual">
      <formula>0</formula>
    </cfRule>
    <cfRule type="cellIs" dxfId="148" priority="8" operator="equal">
      <formula>MIN($G$19:$G$28)</formula>
    </cfRule>
  </conditionalFormatting>
  <conditionalFormatting sqref="S7:T16">
    <cfRule type="cellIs" dxfId="147" priority="3" operator="lessThanOrEqual">
      <formula>0</formula>
    </cfRule>
    <cfRule type="cellIs" dxfId="146" priority="4" operator="greaterThan">
      <formula>0</formula>
    </cfRule>
  </conditionalFormatting>
  <conditionalFormatting sqref="U7:U16">
    <cfRule type="cellIs" dxfId="145" priority="1" operator="lessThanOrEqual">
      <formula>0</formula>
    </cfRule>
    <cfRule type="cellIs" dxfId="144" priority="2" operator="greaterThan">
      <formula>0</formula>
    </cfRule>
  </conditionalFormatting>
  <pageMargins left="0.25" right="0.25" top="0.75" bottom="0.75" header="0.3" footer="0.3"/>
  <pageSetup paperSize="9" scale="6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1.0000000000000009</v>
      </c>
    </row>
    <row r="2" spans="1:23" x14ac:dyDescent="0.2">
      <c r="A2" t="s">
        <v>4</v>
      </c>
      <c r="B2" s="34" t="s">
        <v>12</v>
      </c>
      <c r="C2" s="40">
        <f>'P Analysis'!B43</f>
        <v>0.62382714119695737</v>
      </c>
      <c r="D2" s="34" t="s">
        <v>13</v>
      </c>
      <c r="E2" s="40">
        <f>'P Analysis'!J43</f>
        <v>0.37617285880304363</v>
      </c>
      <c r="F2" s="34" t="s">
        <v>17</v>
      </c>
      <c r="G2" s="40">
        <f>'P Analysis'!V43</f>
        <v>3.0000000000000009</v>
      </c>
      <c r="H2" t="s">
        <v>20</v>
      </c>
      <c r="I2" s="48">
        <f>'P Analysis'!W43</f>
        <v>-5</v>
      </c>
      <c r="J2" t="s">
        <v>6</v>
      </c>
      <c r="K2" s="48">
        <f>C2*G2-E2*I2</f>
        <v>3.752345717606091</v>
      </c>
      <c r="L2" t="s">
        <v>5</v>
      </c>
      <c r="M2" s="48">
        <v>3</v>
      </c>
      <c r="N2" t="s">
        <v>47</v>
      </c>
      <c r="O2" s="48">
        <v>5</v>
      </c>
    </row>
    <row r="4" spans="1:23" x14ac:dyDescent="0.2">
      <c r="A4" t="s">
        <v>10</v>
      </c>
      <c r="B4">
        <f>$C$2</f>
        <v>0.62382714119695737</v>
      </c>
      <c r="C4" t="s">
        <v>11</v>
      </c>
      <c r="D4">
        <f>$E$2</f>
        <v>0.37617285880304363</v>
      </c>
      <c r="E4" t="s">
        <v>5</v>
      </c>
      <c r="F4">
        <f>$G$2</f>
        <v>3.0000000000000009</v>
      </c>
      <c r="G4" t="s">
        <v>72</v>
      </c>
      <c r="H4">
        <f>$I$2</f>
        <v>-5</v>
      </c>
      <c r="I4" t="s">
        <v>6</v>
      </c>
      <c r="J4">
        <f>$K$2</f>
        <v>3.752345717606091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0.62382714119695737</v>
      </c>
      <c r="C7" s="18">
        <v>1</v>
      </c>
      <c r="D7" s="37">
        <f>C7*D4</f>
        <v>0.37617285880304363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1.0000000000000009</v>
      </c>
      <c r="R7" s="26">
        <f>B7-D7</f>
        <v>0.24765428239391374</v>
      </c>
      <c r="S7" s="26">
        <f>SUM(C7)*$B$4*$F$4</f>
        <v>1.8714814235908726</v>
      </c>
      <c r="T7" s="9">
        <f>SUM(C7)*$D$4*$H$4</f>
        <v>-1.8808642940152183</v>
      </c>
      <c r="U7" s="91">
        <f>S7+T7</f>
        <v>-9.3828704243457128E-3</v>
      </c>
      <c r="V7" s="68">
        <f>(U7-W7*D7)/B7</f>
        <v>0.58796734568958653</v>
      </c>
      <c r="W7" s="18">
        <f>-COUNT(D7:M7)</f>
        <v>-1</v>
      </c>
    </row>
    <row r="8" spans="1:23" x14ac:dyDescent="0.2">
      <c r="A8" s="20">
        <v>2</v>
      </c>
      <c r="B8" s="19">
        <f>C8*B4</f>
        <v>0.81510533329798385</v>
      </c>
      <c r="C8" s="19">
        <f>1/(1-B4*D4)</f>
        <v>1.3066205034523102</v>
      </c>
      <c r="D8" s="32">
        <f>C8*D4</f>
        <v>0.49151517015432766</v>
      </c>
      <c r="E8" s="1">
        <f>D8*D4</f>
        <v>0.18489466670201787</v>
      </c>
      <c r="F8" s="1"/>
      <c r="G8" s="1"/>
      <c r="H8" s="1"/>
      <c r="I8" s="1"/>
      <c r="J8" s="1"/>
      <c r="K8" s="1"/>
      <c r="L8" s="1"/>
      <c r="M8" s="3"/>
      <c r="N8">
        <f>B8+E8</f>
        <v>1.0000000000000018</v>
      </c>
      <c r="R8" s="16">
        <f>B8-E8</f>
        <v>0.63021066659596592</v>
      </c>
      <c r="S8" s="16">
        <f>SUM(C8:D8)*$B$4*$F$4</f>
        <v>3.365177510250883</v>
      </c>
      <c r="T8" s="3">
        <f>SUM(C8:D8)*$D$4*$H$4</f>
        <v>-3.3820491842817275</v>
      </c>
      <c r="U8" s="92">
        <f>S8+T8+U7</f>
        <v>-2.6254544455190265E-2</v>
      </c>
      <c r="V8" s="68">
        <f>(U8-W8*E8)/B8</f>
        <v>0.42146060750072045</v>
      </c>
      <c r="W8" s="19">
        <f>-COUNT(D8:M8)</f>
        <v>-2</v>
      </c>
    </row>
    <row r="9" spans="1:23" x14ac:dyDescent="0.2">
      <c r="A9" s="20">
        <v>3</v>
      </c>
      <c r="B9" s="19">
        <f>C9*B4</f>
        <v>0.89969078160368043</v>
      </c>
      <c r="C9" s="19">
        <f>1/(1-D4*B4/(1-D4*B4))</f>
        <v>1.4422116676062131</v>
      </c>
      <c r="D9" s="32">
        <f>C9*D4*C8</f>
        <v>0.7088689132020245</v>
      </c>
      <c r="E9" s="1">
        <f>D9*(D4)</f>
        <v>0.26665724559581216</v>
      </c>
      <c r="F9" s="1">
        <f>E9*D4</f>
        <v>0.10030921839632198</v>
      </c>
      <c r="G9" s="1"/>
      <c r="H9" s="1"/>
      <c r="I9" s="1"/>
      <c r="J9" s="1"/>
      <c r="K9" s="1"/>
      <c r="L9" s="1"/>
      <c r="M9" s="3"/>
      <c r="N9">
        <f>B9+F9</f>
        <v>1.0000000000000024</v>
      </c>
      <c r="R9" s="16">
        <f>B9-F9</f>
        <v>0.79938156320735843</v>
      </c>
      <c r="S9" s="16">
        <f>SUM(C9:E9)*$B$4*$F$4</f>
        <v>4.5247514292281528</v>
      </c>
      <c r="T9" s="3">
        <f>SUM(C9:E9)*$D$4*$H$4</f>
        <v>-4.5474367499733406</v>
      </c>
      <c r="U9" s="92">
        <f t="shared" ref="U9:U15" si="0">S9+T9+U8</f>
        <v>-4.8939865200378074E-2</v>
      </c>
      <c r="V9" s="68">
        <f>(U9-W9*F9)/B9</f>
        <v>0.28008266300053086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0.94296275037511124</v>
      </c>
      <c r="C10" s="19">
        <f>1/(1-D4*B4/(1-D4*B4/(1-D4*B4)))</f>
        <v>1.5115769868008917</v>
      </c>
      <c r="D10" s="32">
        <f>C10*D4*C9</f>
        <v>0.82006208614026066</v>
      </c>
      <c r="E10" s="1">
        <f>D10*D4*C8</f>
        <v>0.40307295580634311</v>
      </c>
      <c r="F10" s="1">
        <f>E10*D4</f>
        <v>0.15162510609186494</v>
      </c>
      <c r="G10" s="1">
        <f>F10*D4</f>
        <v>5.7037249624891623E-2</v>
      </c>
      <c r="H10" s="1"/>
      <c r="I10" s="1"/>
      <c r="J10" s="1"/>
      <c r="K10" s="1"/>
      <c r="L10" s="1"/>
      <c r="M10" s="3"/>
      <c r="N10">
        <f>B10+G10</f>
        <v>1.0000000000000029</v>
      </c>
      <c r="R10" s="16">
        <f>B10-G10</f>
        <v>0.88592550075021959</v>
      </c>
      <c r="S10" s="16">
        <f>SUM(C10:F10)*$B$4*$F$4</f>
        <v>5.4017263300723668</v>
      </c>
      <c r="T10" s="3">
        <f>SUM(C10:F10)*$D$4*$H$4</f>
        <v>-5.4288084574095405</v>
      </c>
      <c r="U10" s="92">
        <f t="shared" si="0"/>
        <v>-7.6021992537551819E-2</v>
      </c>
      <c r="V10" s="68">
        <f>(U10-W10*G10)/B10</f>
        <v>0.16132875439830305</v>
      </c>
      <c r="W10" s="19">
        <f t="shared" si="1"/>
        <v>-4</v>
      </c>
    </row>
    <row r="11" spans="1:23" x14ac:dyDescent="0.2">
      <c r="A11" s="20">
        <v>5</v>
      </c>
      <c r="B11" s="19">
        <f>C11*B4</f>
        <v>0.96674968186779409</v>
      </c>
      <c r="C11" s="19">
        <f>1/(1-D4*B4/(1-D4*B4/(1-D4*B4/(1-D4*B4))))</f>
        <v>1.5497076321701235</v>
      </c>
      <c r="D11" s="32">
        <f>C11*D4*C10</f>
        <v>0.88118582194962147</v>
      </c>
      <c r="E11" s="1">
        <f>D11*D4*C9</f>
        <v>0.4780617128569799</v>
      </c>
      <c r="F11" s="1">
        <f>E11*D4*C8</f>
        <v>0.23497458413916783</v>
      </c>
      <c r="G11" s="1">
        <f>F11*D4</f>
        <v>8.8391061061687079E-2</v>
      </c>
      <c r="H11" s="1">
        <f>G11*D4</f>
        <v>3.3250318132209224E-2</v>
      </c>
      <c r="I11" s="1"/>
      <c r="J11" s="1"/>
      <c r="K11" s="1"/>
      <c r="L11" s="1"/>
      <c r="M11" s="3"/>
      <c r="N11">
        <f>B11+H11</f>
        <v>1.0000000000000033</v>
      </c>
      <c r="R11" s="16">
        <f>B11-H11</f>
        <v>0.93349936373558484</v>
      </c>
      <c r="S11" s="16">
        <f>SUM(C11:G11)*$B$4*$F$4</f>
        <v>6.0492283550765036</v>
      </c>
      <c r="T11" s="3">
        <f>SUM(C11:G11)*$D$4*$H$4</f>
        <v>-6.0795568024270805</v>
      </c>
      <c r="U11" s="92">
        <f t="shared" si="0"/>
        <v>-0.10635043988812876</v>
      </c>
      <c r="V11" s="68">
        <f>(U11-W11*H11)/B11</f>
        <v>6.1961386588911253E-2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0.98034389580598003</v>
      </c>
      <c r="C12" s="19">
        <f>1/(1-D4*B4/(1-D4*B4/(1-D4*B4/(1-D4*B4/(1-D4*B4)))))</f>
        <v>1.571499268090456</v>
      </c>
      <c r="D12" s="32">
        <f>C12*D4*C11</f>
        <v>0.91611799222762558</v>
      </c>
      <c r="E12" s="1">
        <f>D12*D4*C10</f>
        <v>0.52091773262643182</v>
      </c>
      <c r="F12" s="1">
        <f>E12*D4*C9</f>
        <v>0.28260874983892292</v>
      </c>
      <c r="G12" s="1">
        <f>F12*D4*C8</f>
        <v>0.13890648776418002</v>
      </c>
      <c r="H12" s="1">
        <f>G12*D4</f>
        <v>5.2252850608541596E-2</v>
      </c>
      <c r="I12" s="1">
        <f>H12*D4</f>
        <v>1.9656104194023451E-2</v>
      </c>
      <c r="J12" s="1"/>
      <c r="K12" s="1"/>
      <c r="L12" s="1"/>
      <c r="M12" s="3"/>
      <c r="N12">
        <f>B12+I12</f>
        <v>1.0000000000000036</v>
      </c>
      <c r="R12" s="16">
        <f>B12-I12</f>
        <v>0.96068779161195661</v>
      </c>
      <c r="S12" s="16">
        <f>SUM(C12:H12)*$B$4*$F$4</f>
        <v>6.5170655276970093</v>
      </c>
      <c r="T12" s="3">
        <f>SUM(C12:H12)*$D$4*$H$4</f>
        <v>-6.549739526285796</v>
      </c>
      <c r="U12" s="92">
        <f t="shared" si="0"/>
        <v>-0.13902443847691548</v>
      </c>
      <c r="V12" s="68">
        <f>(U12-W12*I12)/B12</f>
        <v>-2.1510628467205008E-2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0.98828605169139594</v>
      </c>
      <c r="C13" s="19">
        <f>1/(1-D4*B4/(1-D4*B4/(1-D4*B4/(1-D4*B4/(1-D4*B4/(1-D4*B4))))))</f>
        <v>1.5842306088111835</v>
      </c>
      <c r="D13" s="32">
        <f>C13*D4*C12</f>
        <v>0.93652643533623969</v>
      </c>
      <c r="E13" s="1">
        <f>D13*D4*C11</f>
        <v>0.54595553114756279</v>
      </c>
      <c r="F13" s="1">
        <f>E13*D4*C10</f>
        <v>0.31043808746590362</v>
      </c>
      <c r="G13" s="1">
        <f>F13*D4*C9</f>
        <v>0.16841914626093421</v>
      </c>
      <c r="H13" s="1">
        <f>G13*D4*C8</f>
        <v>8.2780565331689676E-2</v>
      </c>
      <c r="I13" s="1">
        <f>H13*D4</f>
        <v>3.1139801914153831E-2</v>
      </c>
      <c r="J13" s="1">
        <f>I13*D4</f>
        <v>1.1713948308607737E-2</v>
      </c>
      <c r="K13" s="1"/>
      <c r="L13" s="1"/>
      <c r="M13" s="3"/>
      <c r="N13">
        <f>B13+J13</f>
        <v>1.0000000000000038</v>
      </c>
      <c r="R13" s="16">
        <f>B13-J13</f>
        <v>0.97657210338278821</v>
      </c>
      <c r="S13" s="16">
        <f>SUM(C13:I13)*$B$4*$F$4</f>
        <v>6.8486678846982256</v>
      </c>
      <c r="T13" s="3">
        <f>SUM(C13:I13)*$D$4*$H$4</f>
        <v>-6.8830044068413105</v>
      </c>
      <c r="U13" s="92">
        <f t="shared" si="0"/>
        <v>-0.17336096062000039</v>
      </c>
      <c r="V13" s="68">
        <f>(U13-W13*J13)/B13</f>
        <v>-9.2446232852708032E-2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0.99298593811501368</v>
      </c>
      <c r="C14" s="19">
        <f>1/(1-D4*B4/(1-D4*B4/(1-D4*B4/(1-D4*B4/(1-D4*B4/(1-D4*B4/(1-D4*B4)))))))</f>
        <v>1.5917645651161303</v>
      </c>
      <c r="D14" s="32">
        <f>C14*D4*C13</f>
        <v>0.94860342879710613</v>
      </c>
      <c r="E14" s="1">
        <f>D14*D4*C12</f>
        <v>0.56077201310088509</v>
      </c>
      <c r="F14" s="1">
        <f>E14*D4*C11</f>
        <v>0.32690650334420385</v>
      </c>
      <c r="G14" s="1">
        <f>F14*D4*C10</f>
        <v>0.18588369178168682</v>
      </c>
      <c r="H14" s="1">
        <f>G14*D4*C9</f>
        <v>0.1008457851588227</v>
      </c>
      <c r="I14" s="1">
        <f>H14*D4*C8</f>
        <v>4.9567233251685508E-2</v>
      </c>
      <c r="J14" s="1">
        <f>I14*D4</f>
        <v>1.8645847835243822E-2</v>
      </c>
      <c r="K14" s="1">
        <f>J14*D4</f>
        <v>7.0140618849902107E-3</v>
      </c>
      <c r="L14" s="1"/>
      <c r="M14" s="3"/>
      <c r="N14">
        <f>B14+K14</f>
        <v>1.000000000000004</v>
      </c>
      <c r="R14" s="16">
        <f>B14-K14</f>
        <v>0.98597187623002347</v>
      </c>
      <c r="S14" s="16">
        <f>SUM(C14:J14)*$B$4*$F$4</f>
        <v>7.0797937671313003</v>
      </c>
      <c r="T14" s="3">
        <f>SUM(C14:J14)*$D$4*$H$4</f>
        <v>-7.1152890633766797</v>
      </c>
      <c r="U14" s="92">
        <f t="shared" si="0"/>
        <v>-0.20885625686537979</v>
      </c>
      <c r="V14" s="68">
        <f>(U14-W14*K14)/B14</f>
        <v>-0.15382268360759643</v>
      </c>
      <c r="W14" s="19">
        <f t="shared" si="1"/>
        <v>-8</v>
      </c>
    </row>
    <row r="15" spans="1:23" x14ac:dyDescent="0.2">
      <c r="A15" s="20">
        <v>9</v>
      </c>
      <c r="B15" s="19">
        <f>C15*B4</f>
        <v>0.99578827705974227</v>
      </c>
      <c r="C15" s="19">
        <f>1/(1-D4*B4/(1-D4*B4/(1-D4*B4/(1-D4*B4/(1-D4*B4/(1-D4*B4/(1-D4*B4/(1-D4*B4))))))))</f>
        <v>1.5962567373216416</v>
      </c>
      <c r="D15" s="32">
        <f>C15*D4*C14</f>
        <v>0.95580441751473721</v>
      </c>
      <c r="E15" s="1">
        <f>D15*D4*C13</f>
        <v>0.56960644028895813</v>
      </c>
      <c r="F15" s="1">
        <f>E15*D4*C12</f>
        <v>0.33672590726465507</v>
      </c>
      <c r="G15" s="1">
        <f>F15*D4*C11</f>
        <v>0.19629704471269607</v>
      </c>
      <c r="H15" s="1">
        <f>G15*D4*C10</f>
        <v>0.11161729419194726</v>
      </c>
      <c r="I15" s="1">
        <f>H15*D4*C9</f>
        <v>6.0554713338220725E-2</v>
      </c>
      <c r="J15" s="1">
        <f>I15*D4*C8</f>
        <v>2.9763560230082094E-2</v>
      </c>
      <c r="K15" s="1">
        <f>J15*D4</f>
        <v>1.1196243539906557E-2</v>
      </c>
      <c r="L15" s="1">
        <f>K15*D4</f>
        <v>4.2117229402617584E-3</v>
      </c>
      <c r="M15" s="3"/>
      <c r="N15">
        <f>B15+L15</f>
        <v>1.000000000000004</v>
      </c>
      <c r="R15" s="16">
        <f>B15-L15</f>
        <v>0.99157655411948054</v>
      </c>
      <c r="S15" s="16">
        <f>SUM(C15:K15)*$B$4*$F$4</f>
        <v>7.2385576935003622</v>
      </c>
      <c r="T15" s="3">
        <f>SUM(C15:K15)*$D$4*$H$4</f>
        <v>-7.2748489695136422</v>
      </c>
      <c r="U15" s="92">
        <f t="shared" si="0"/>
        <v>-0.24514753287865987</v>
      </c>
      <c r="V15" s="68">
        <f>(U15-W15*L15)/B15</f>
        <v>-0.20811856414721638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0.99746673043740675</v>
      </c>
      <c r="C16" s="33">
        <f>1/(1-D4*B4/(1-D4*B4/(1-D4*B4/(1-D4*B4/(1-D4*B4/(1-D4*B4/(1-D4*B4/(1-D4*B4/(1-D4*B4)))))))))</f>
        <v>1.5989473117882222</v>
      </c>
      <c r="D16" s="38">
        <f>C16*D4*C15</f>
        <v>0.96011743034937946</v>
      </c>
      <c r="E16" s="28">
        <f>D16*D4*C14</f>
        <v>0.57489779670444319</v>
      </c>
      <c r="F16" s="28">
        <f>E16*D4*C13</f>
        <v>0.34260721284617202</v>
      </c>
      <c r="G16" s="28">
        <f>F16*D4*C12</f>
        <v>0.20253409445742604</v>
      </c>
      <c r="H16" s="28">
        <f>G16*D4*C11</f>
        <v>0.11806886057123976</v>
      </c>
      <c r="I16" s="28">
        <f>H16*D4*C10</f>
        <v>6.7135634999377608E-2</v>
      </c>
      <c r="J16" s="28">
        <f>I16*D4*C9</f>
        <v>3.6422484182205082E-2</v>
      </c>
      <c r="K16" s="28">
        <f>J16*D4*C8</f>
        <v>1.790220351025984E-2</v>
      </c>
      <c r="L16" s="28">
        <f>K16*D4</f>
        <v>6.7343230733283264E-3</v>
      </c>
      <c r="M16" s="4">
        <f>L16*D4</f>
        <v>2.5332695625972152E-3</v>
      </c>
      <c r="N16">
        <f>B16+M16</f>
        <v>1.000000000000004</v>
      </c>
      <c r="R16" s="17">
        <f>B16-M16</f>
        <v>0.99493346087480949</v>
      </c>
      <c r="S16" s="17">
        <f>SUM(C16:L16)*$B$4*$F$4</f>
        <v>7.3462520809402472</v>
      </c>
      <c r="T16" s="4">
        <f>SUM(C16:L16)*$D$4*$H$4</f>
        <v>-7.3830832941765436</v>
      </c>
      <c r="U16" s="93">
        <f>S16+T16+U15</f>
        <v>-0.28197874611495632</v>
      </c>
      <c r="V16" s="69">
        <f>(U16-W16*M16)/B16</f>
        <v>-0.25729785531437255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5</v>
      </c>
      <c r="D19" s="9">
        <f>SUM($C$19:C19)</f>
        <v>5</v>
      </c>
      <c r="E19" s="26">
        <f t="shared" ref="E19:E28" si="2">B19/R7</f>
        <v>4.0378869702298177</v>
      </c>
      <c r="F19" s="9">
        <f t="shared" ref="F19:F28" si="3">D19/R7</f>
        <v>20.189434851149088</v>
      </c>
      <c r="G19" s="2">
        <f>F19*2</f>
        <v>40.378869702298175</v>
      </c>
    </row>
    <row r="20" spans="1:7" x14ac:dyDescent="0.2">
      <c r="A20" s="19">
        <v>2</v>
      </c>
      <c r="B20" s="16">
        <f>C19</f>
        <v>5</v>
      </c>
      <c r="C20" s="1">
        <f>B20*$O$2</f>
        <v>25</v>
      </c>
      <c r="D20" s="3">
        <f>SUM($C$19:C20)</f>
        <v>30</v>
      </c>
      <c r="E20" s="16">
        <f t="shared" si="2"/>
        <v>7.9338549234767992</v>
      </c>
      <c r="F20" s="3">
        <f t="shared" si="3"/>
        <v>47.603129540860799</v>
      </c>
      <c r="G20" s="3">
        <f t="shared" ref="G20:G28" si="4">F20*2</f>
        <v>95.206259081721598</v>
      </c>
    </row>
    <row r="21" spans="1:7" x14ac:dyDescent="0.2">
      <c r="A21" s="19">
        <v>3</v>
      </c>
      <c r="B21" s="16">
        <f t="shared" ref="B21:B28" si="5">C20</f>
        <v>25</v>
      </c>
      <c r="C21" s="1">
        <f>B21*$O$2</f>
        <v>125</v>
      </c>
      <c r="D21" s="3">
        <f>SUM($C$19:C21)</f>
        <v>155</v>
      </c>
      <c r="E21" s="16">
        <f t="shared" si="2"/>
        <v>31.274176376663615</v>
      </c>
      <c r="F21" s="3">
        <f t="shared" si="3"/>
        <v>193.89989353531439</v>
      </c>
      <c r="G21" s="3">
        <f t="shared" si="4"/>
        <v>387.79978707062878</v>
      </c>
    </row>
    <row r="22" spans="1:7" x14ac:dyDescent="0.2">
      <c r="A22" s="19">
        <v>4</v>
      </c>
      <c r="B22" s="16">
        <f t="shared" si="5"/>
        <v>125</v>
      </c>
      <c r="C22" s="1">
        <f>B22*$O$2</f>
        <v>625</v>
      </c>
      <c r="D22" s="3">
        <f>SUM($C$19:C22)</f>
        <v>780</v>
      </c>
      <c r="E22" s="16">
        <f t="shared" si="2"/>
        <v>141.09538544059006</v>
      </c>
      <c r="F22" s="3">
        <f t="shared" si="3"/>
        <v>880.43520514928207</v>
      </c>
      <c r="G22" s="3">
        <f t="shared" si="4"/>
        <v>1760.8704102985641</v>
      </c>
    </row>
    <row r="23" spans="1:7" x14ac:dyDescent="0.2">
      <c r="A23" s="19">
        <v>5</v>
      </c>
      <c r="B23" s="16">
        <f t="shared" si="5"/>
        <v>625</v>
      </c>
      <c r="C23" s="1">
        <f>B23*$O$2</f>
        <v>3125</v>
      </c>
      <c r="D23" s="3">
        <f>SUM($C$19:C23)</f>
        <v>3905</v>
      </c>
      <c r="E23" s="16">
        <f t="shared" si="2"/>
        <v>669.52375575162387</v>
      </c>
      <c r="F23" s="3">
        <f t="shared" si="3"/>
        <v>4183.184425936146</v>
      </c>
      <c r="G23" s="3">
        <f t="shared" si="4"/>
        <v>8366.368851872292</v>
      </c>
    </row>
    <row r="24" spans="1:7" x14ac:dyDescent="0.2">
      <c r="A24" s="19">
        <v>6</v>
      </c>
      <c r="B24" s="16">
        <f t="shared" si="5"/>
        <v>3125</v>
      </c>
      <c r="C24" s="1">
        <f>B24*$O$2</f>
        <v>15625</v>
      </c>
      <c r="D24" s="3">
        <f>SUM($C$19:C24)</f>
        <v>19530</v>
      </c>
      <c r="E24" s="16">
        <f t="shared" si="2"/>
        <v>3252.8778103409663</v>
      </c>
      <c r="F24" s="3">
        <f t="shared" si="3"/>
        <v>20329.185163506903</v>
      </c>
      <c r="G24" s="3">
        <f t="shared" si="4"/>
        <v>40658.370327013807</v>
      </c>
    </row>
    <row r="25" spans="1:7" x14ac:dyDescent="0.2">
      <c r="A25" s="19">
        <v>7</v>
      </c>
      <c r="B25" s="16">
        <f t="shared" si="5"/>
        <v>15625</v>
      </c>
      <c r="C25" s="1">
        <f>B25*$O$2</f>
        <v>78125</v>
      </c>
      <c r="D25" s="3">
        <f>SUM($C$19:C25)</f>
        <v>97655</v>
      </c>
      <c r="E25" s="16">
        <f t="shared" si="2"/>
        <v>15999.842659723661</v>
      </c>
      <c r="F25" s="3">
        <f t="shared" si="3"/>
        <v>99997.736635860099</v>
      </c>
      <c r="G25" s="3">
        <f t="shared" si="4"/>
        <v>199995.4732717202</v>
      </c>
    </row>
    <row r="26" spans="1:7" x14ac:dyDescent="0.2">
      <c r="A26" s="19">
        <v>8</v>
      </c>
      <c r="B26" s="16">
        <f t="shared" si="5"/>
        <v>78125</v>
      </c>
      <c r="C26" s="1">
        <f>B26*$O$2</f>
        <v>390625</v>
      </c>
      <c r="D26" s="3">
        <f>SUM($C$19:C26)</f>
        <v>488280</v>
      </c>
      <c r="E26" s="16">
        <f t="shared" si="2"/>
        <v>79236.539990085614</v>
      </c>
      <c r="F26" s="3">
        <f t="shared" si="3"/>
        <v>495227.10715339525</v>
      </c>
      <c r="G26" s="3">
        <f t="shared" si="4"/>
        <v>990454.2143067905</v>
      </c>
    </row>
    <row r="27" spans="1:7" x14ac:dyDescent="0.2">
      <c r="A27" s="19">
        <v>9</v>
      </c>
      <c r="B27" s="16">
        <f t="shared" si="5"/>
        <v>390625</v>
      </c>
      <c r="C27" s="1">
        <f>B27*$O$2</f>
        <v>1953125</v>
      </c>
      <c r="D27" s="3">
        <f>SUM($C$19:C27)</f>
        <v>2441405</v>
      </c>
      <c r="E27" s="16">
        <f t="shared" si="2"/>
        <v>393943.36057781719</v>
      </c>
      <c r="F27" s="3">
        <f t="shared" si="3"/>
        <v>2462144.7429926037</v>
      </c>
      <c r="G27" s="3">
        <f t="shared" si="4"/>
        <v>4924289.4859852074</v>
      </c>
    </row>
    <row r="28" spans="1:7" ht="17" thickBot="1" x14ac:dyDescent="0.25">
      <c r="A28" s="33">
        <v>10</v>
      </c>
      <c r="B28" s="17">
        <f t="shared" si="5"/>
        <v>1953125</v>
      </c>
      <c r="C28" s="28">
        <f>B28*$O$2</f>
        <v>9765625</v>
      </c>
      <c r="D28" s="4">
        <f>SUM($C$19:C28)</f>
        <v>12207030</v>
      </c>
      <c r="E28" s="17">
        <f t="shared" si="2"/>
        <v>1963070.9759049483</v>
      </c>
      <c r="F28" s="4">
        <f t="shared" si="3"/>
        <v>12269192.343040502</v>
      </c>
      <c r="G28" s="4">
        <f t="shared" si="4"/>
        <v>24538384.686081003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5</v>
      </c>
      <c r="D31" s="9">
        <f>SUM($C$31:C31)</f>
        <v>5</v>
      </c>
      <c r="E31" s="3">
        <f t="shared" ref="E31:E40" si="6">B31/R7</f>
        <v>4.0378869702298177</v>
      </c>
      <c r="F31" s="3">
        <f t="shared" ref="F31:F40" si="7">D31/R7</f>
        <v>20.189434851149088</v>
      </c>
      <c r="G31" s="2">
        <f>F31*2</f>
        <v>40.378869702298175</v>
      </c>
    </row>
    <row r="32" spans="1:7" x14ac:dyDescent="0.2">
      <c r="A32" s="19">
        <v>2</v>
      </c>
      <c r="B32" s="16">
        <f>B31*($O$2+1)</f>
        <v>6</v>
      </c>
      <c r="C32" s="1">
        <f>B32*$O$2</f>
        <v>30</v>
      </c>
      <c r="D32" s="3">
        <f>SUM($C$31:C32)</f>
        <v>35</v>
      </c>
      <c r="E32" s="3">
        <f t="shared" si="6"/>
        <v>9.5206259081721587</v>
      </c>
      <c r="F32" s="3">
        <f t="shared" si="7"/>
        <v>55.5369844643376</v>
      </c>
      <c r="G32" s="3">
        <f t="shared" ref="G32:G40" si="8">F32*2</f>
        <v>111.0739689286752</v>
      </c>
    </row>
    <row r="33" spans="1:7" x14ac:dyDescent="0.2">
      <c r="A33" s="19">
        <v>3</v>
      </c>
      <c r="B33" s="16">
        <f>B32*($O$2+1)</f>
        <v>36</v>
      </c>
      <c r="C33" s="1">
        <f>B33*$O$2</f>
        <v>180</v>
      </c>
      <c r="D33" s="3">
        <f>SUM($C$31:C33)</f>
        <v>215</v>
      </c>
      <c r="E33" s="3">
        <f t="shared" si="6"/>
        <v>45.034813982395605</v>
      </c>
      <c r="F33" s="3">
        <f t="shared" si="7"/>
        <v>268.95791683930707</v>
      </c>
      <c r="G33" s="3">
        <f t="shared" si="8"/>
        <v>537.91583367861415</v>
      </c>
    </row>
    <row r="34" spans="1:7" x14ac:dyDescent="0.2">
      <c r="A34" s="19">
        <v>4</v>
      </c>
      <c r="B34" s="16">
        <f>B33*($O$2+1)</f>
        <v>216</v>
      </c>
      <c r="C34" s="1">
        <f>B34*$O$2</f>
        <v>1080</v>
      </c>
      <c r="D34" s="3">
        <f>SUM($C$31:C34)</f>
        <v>1295</v>
      </c>
      <c r="E34" s="3">
        <f t="shared" si="6"/>
        <v>243.81282604133963</v>
      </c>
      <c r="F34" s="3">
        <f t="shared" si="7"/>
        <v>1461.7481931645132</v>
      </c>
      <c r="G34" s="3">
        <f t="shared" si="8"/>
        <v>2923.4963863290263</v>
      </c>
    </row>
    <row r="35" spans="1:7" x14ac:dyDescent="0.2">
      <c r="A35" s="19">
        <v>5</v>
      </c>
      <c r="B35" s="16">
        <f>B34*($O$2+1)</f>
        <v>1296</v>
      </c>
      <c r="C35" s="1">
        <f>B35*$O$2</f>
        <v>6480</v>
      </c>
      <c r="D35" s="3">
        <f>SUM($C$31:C35)</f>
        <v>7775</v>
      </c>
      <c r="E35" s="3">
        <f t="shared" si="6"/>
        <v>1388.3244599265672</v>
      </c>
      <c r="F35" s="3">
        <f t="shared" si="7"/>
        <v>8328.8755215502006</v>
      </c>
      <c r="G35" s="3">
        <f t="shared" si="8"/>
        <v>16657.751043100401</v>
      </c>
    </row>
    <row r="36" spans="1:7" x14ac:dyDescent="0.2">
      <c r="A36" s="19">
        <v>6</v>
      </c>
      <c r="B36" s="16">
        <f>B35*($O$2+1)</f>
        <v>7776</v>
      </c>
      <c r="C36" s="1">
        <f>B36*$O$2</f>
        <v>38880</v>
      </c>
      <c r="D36" s="3">
        <f>SUM($C$31:C36)</f>
        <v>46655</v>
      </c>
      <c r="E36" s="3">
        <f t="shared" si="6"/>
        <v>8094.2009130276338</v>
      </c>
      <c r="F36" s="3">
        <f t="shared" si="7"/>
        <v>48564.164557266493</v>
      </c>
      <c r="G36" s="3">
        <f t="shared" si="8"/>
        <v>97128.329114532986</v>
      </c>
    </row>
    <row r="37" spans="1:7" x14ac:dyDescent="0.2">
      <c r="A37" s="19">
        <v>7</v>
      </c>
      <c r="B37" s="16">
        <f>B36*($O$2+1)</f>
        <v>46656</v>
      </c>
      <c r="C37" s="1">
        <f>B37*$O$2</f>
        <v>233280</v>
      </c>
      <c r="D37" s="3">
        <f>SUM($C$31:C37)</f>
        <v>279935</v>
      </c>
      <c r="E37" s="3">
        <f t="shared" si="6"/>
        <v>47775.274184452297</v>
      </c>
      <c r="F37" s="3">
        <f t="shared" si="7"/>
        <v>286650.62111678353</v>
      </c>
      <c r="G37" s="3">
        <f t="shared" si="8"/>
        <v>573301.24223356706</v>
      </c>
    </row>
    <row r="38" spans="1:7" x14ac:dyDescent="0.2">
      <c r="A38" s="19">
        <v>8</v>
      </c>
      <c r="B38" s="16">
        <f>B37*($O$2+1)</f>
        <v>279936</v>
      </c>
      <c r="C38" s="1">
        <f>B38*$O$2</f>
        <v>1399680</v>
      </c>
      <c r="D38" s="3">
        <f>SUM($C$31:C38)</f>
        <v>1679615</v>
      </c>
      <c r="E38" s="3">
        <f t="shared" si="6"/>
        <v>283918.848750907</v>
      </c>
      <c r="F38" s="3">
        <f t="shared" si="7"/>
        <v>1703512.0782777299</v>
      </c>
      <c r="G38" s="3">
        <f t="shared" si="8"/>
        <v>3407024.1565554598</v>
      </c>
    </row>
    <row r="39" spans="1:7" x14ac:dyDescent="0.2">
      <c r="A39" s="19">
        <v>9</v>
      </c>
      <c r="B39" s="16">
        <f>B38*($O$2+1)</f>
        <v>1679616</v>
      </c>
      <c r="C39" s="1">
        <f>B39*$O$2</f>
        <v>8398080</v>
      </c>
      <c r="D39" s="3">
        <f>SUM($C$31:C39)</f>
        <v>10077695</v>
      </c>
      <c r="E39" s="3">
        <f t="shared" si="6"/>
        <v>1693884.3430918939</v>
      </c>
      <c r="F39" s="3">
        <f t="shared" si="7"/>
        <v>10163305.050056361</v>
      </c>
      <c r="G39" s="3">
        <f t="shared" si="8"/>
        <v>20326610.100112721</v>
      </c>
    </row>
    <row r="40" spans="1:7" ht="17" thickBot="1" x14ac:dyDescent="0.25">
      <c r="A40" s="33">
        <v>10</v>
      </c>
      <c r="B40" s="17">
        <f>B39*($O$2+1)</f>
        <v>10077696</v>
      </c>
      <c r="C40" s="28">
        <f>B40*$O$2</f>
        <v>50388480</v>
      </c>
      <c r="D40" s="4">
        <f>SUM($C$31:C40)</f>
        <v>60466175</v>
      </c>
      <c r="E40" s="3">
        <f t="shared" si="6"/>
        <v>10129015.051055817</v>
      </c>
      <c r="F40" s="3">
        <f t="shared" si="7"/>
        <v>60774089.301242568</v>
      </c>
      <c r="G40" s="4">
        <f t="shared" si="8"/>
        <v>121548178.60248514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5</v>
      </c>
      <c r="D43" s="9">
        <f>SUM(C43:C43)</f>
        <v>5</v>
      </c>
      <c r="E43" s="26">
        <f t="shared" ref="E43:E52" si="9">B43/R7</f>
        <v>4.0378869702298177</v>
      </c>
      <c r="F43" s="9">
        <f t="shared" ref="F43:F52" si="10">D43/R7</f>
        <v>20.189434851149088</v>
      </c>
      <c r="G43" s="2">
        <f>F43*2</f>
        <v>40.378869702298175</v>
      </c>
    </row>
    <row r="44" spans="1:7" x14ac:dyDescent="0.2">
      <c r="A44" s="19">
        <v>2</v>
      </c>
      <c r="B44" s="16">
        <f>B43*$O$2*2</f>
        <v>10</v>
      </c>
      <c r="C44" s="1">
        <f>B44*$O$2</f>
        <v>50</v>
      </c>
      <c r="D44" s="3">
        <f>SUM($C$43:C44)</f>
        <v>55</v>
      </c>
      <c r="E44" s="16">
        <f t="shared" si="9"/>
        <v>15.867709846953598</v>
      </c>
      <c r="F44" s="3">
        <f t="shared" si="10"/>
        <v>87.272404158244797</v>
      </c>
      <c r="G44" s="3">
        <f t="shared" ref="G44:G52" si="11">F44*2</f>
        <v>174.54480831648959</v>
      </c>
    </row>
    <row r="45" spans="1:7" x14ac:dyDescent="0.2">
      <c r="A45" s="19">
        <v>3</v>
      </c>
      <c r="B45" s="16">
        <f>B44*$O$2*2</f>
        <v>100</v>
      </c>
      <c r="C45" s="1">
        <f>B45*$O$2</f>
        <v>500</v>
      </c>
      <c r="D45" s="3">
        <f>SUM($C$43:C45)</f>
        <v>555</v>
      </c>
      <c r="E45" s="16">
        <f t="shared" si="9"/>
        <v>125.09670550665446</v>
      </c>
      <c r="F45" s="3">
        <f t="shared" si="10"/>
        <v>694.28671556193217</v>
      </c>
      <c r="G45" s="3">
        <f t="shared" si="11"/>
        <v>1388.5734311238643</v>
      </c>
    </row>
    <row r="46" spans="1:7" x14ac:dyDescent="0.2">
      <c r="A46" s="19">
        <v>4</v>
      </c>
      <c r="B46" s="16">
        <f>B45*$O$2*2</f>
        <v>1000</v>
      </c>
      <c r="C46" s="1">
        <f>B46*$O$2</f>
        <v>5000</v>
      </c>
      <c r="D46" s="3">
        <f>SUM($C$43:C46)</f>
        <v>5555</v>
      </c>
      <c r="E46" s="16">
        <f t="shared" si="9"/>
        <v>1128.7630835247205</v>
      </c>
      <c r="F46" s="3">
        <f t="shared" si="10"/>
        <v>6270.2789289798229</v>
      </c>
      <c r="G46" s="3">
        <f t="shared" si="11"/>
        <v>12540.557857959646</v>
      </c>
    </row>
    <row r="47" spans="1:7" x14ac:dyDescent="0.2">
      <c r="A47" s="19">
        <v>5</v>
      </c>
      <c r="B47" s="16">
        <f>B46*$O$2*2</f>
        <v>10000</v>
      </c>
      <c r="C47" s="1">
        <f>B47*$O$2</f>
        <v>50000</v>
      </c>
      <c r="D47" s="3">
        <f>SUM($C$43:C47)</f>
        <v>55555</v>
      </c>
      <c r="E47" s="16">
        <f t="shared" si="9"/>
        <v>10712.380092025982</v>
      </c>
      <c r="F47" s="3">
        <f t="shared" si="10"/>
        <v>59512.627601250344</v>
      </c>
      <c r="G47" s="3">
        <f t="shared" si="11"/>
        <v>119025.25520250069</v>
      </c>
    </row>
    <row r="48" spans="1:7" x14ac:dyDescent="0.2">
      <c r="A48" s="19">
        <v>6</v>
      </c>
      <c r="B48" s="16">
        <f>B47*$O$2*2</f>
        <v>100000</v>
      </c>
      <c r="C48" s="1">
        <f>B48*$O$2</f>
        <v>500000</v>
      </c>
      <c r="D48" s="3">
        <f>SUM($C$43:C48)</f>
        <v>555555</v>
      </c>
      <c r="E48" s="16">
        <f t="shared" si="9"/>
        <v>104092.08993091092</v>
      </c>
      <c r="F48" s="3">
        <f t="shared" si="10"/>
        <v>578288.81021567213</v>
      </c>
      <c r="G48" s="3">
        <f t="shared" si="11"/>
        <v>1156577.6204313443</v>
      </c>
    </row>
    <row r="49" spans="1:7" x14ac:dyDescent="0.2">
      <c r="A49" s="19">
        <v>7</v>
      </c>
      <c r="B49" s="16">
        <f>B48*$O$2*2</f>
        <v>1000000</v>
      </c>
      <c r="C49" s="1">
        <f>B49*$O$2</f>
        <v>5000000</v>
      </c>
      <c r="D49" s="3">
        <f>SUM($C$43:C49)</f>
        <v>5555555</v>
      </c>
      <c r="E49" s="16">
        <f t="shared" si="9"/>
        <v>1023989.9302223143</v>
      </c>
      <c r="F49" s="3">
        <f t="shared" si="10"/>
        <v>5688832.3767962288</v>
      </c>
      <c r="G49" s="3">
        <f t="shared" si="11"/>
        <v>11377664.753592458</v>
      </c>
    </row>
    <row r="50" spans="1:7" x14ac:dyDescent="0.2">
      <c r="A50" s="19">
        <v>8</v>
      </c>
      <c r="B50" s="16">
        <f>B49*$O$2*2</f>
        <v>10000000</v>
      </c>
      <c r="C50" s="1">
        <f>B50*$O$2</f>
        <v>50000000</v>
      </c>
      <c r="D50" s="3">
        <f>SUM($C$43:C50)</f>
        <v>55555555</v>
      </c>
      <c r="E50" s="16">
        <f t="shared" si="9"/>
        <v>10142277.118730959</v>
      </c>
      <c r="F50" s="3">
        <f t="shared" si="10"/>
        <v>56345983.429489933</v>
      </c>
      <c r="G50" s="3">
        <f t="shared" si="11"/>
        <v>112691966.85897987</v>
      </c>
    </row>
    <row r="51" spans="1:7" x14ac:dyDescent="0.2">
      <c r="A51" s="19">
        <v>9</v>
      </c>
      <c r="B51" s="16">
        <f>B50*$O$2*2</f>
        <v>100000000</v>
      </c>
      <c r="C51" s="1">
        <f>B51*$O$2</f>
        <v>500000000</v>
      </c>
      <c r="D51" s="3">
        <f>SUM($C$43:C51)</f>
        <v>555555555</v>
      </c>
      <c r="E51" s="16">
        <f t="shared" si="9"/>
        <v>100849500.3079212</v>
      </c>
      <c r="F51" s="3">
        <f t="shared" si="10"/>
        <v>560275001.15039837</v>
      </c>
      <c r="G51" s="3">
        <f t="shared" si="11"/>
        <v>1120550002.3007967</v>
      </c>
    </row>
    <row r="52" spans="1:7" ht="17" thickBot="1" x14ac:dyDescent="0.25">
      <c r="A52" s="33">
        <v>10</v>
      </c>
      <c r="B52" s="17">
        <f>B51*$O$2*2</f>
        <v>1000000000</v>
      </c>
      <c r="C52" s="28">
        <f>B52*$O$2</f>
        <v>5000000000</v>
      </c>
      <c r="D52" s="4">
        <f>SUM($C$43:C52)</f>
        <v>5555555555</v>
      </c>
      <c r="E52" s="17">
        <f t="shared" si="9"/>
        <v>1005092339.6633335</v>
      </c>
      <c r="F52" s="4">
        <f t="shared" si="10"/>
        <v>5583846330.9045792</v>
      </c>
      <c r="G52" s="4">
        <f t="shared" si="11"/>
        <v>11167692661.809158</v>
      </c>
    </row>
  </sheetData>
  <conditionalFormatting sqref="R7:R16">
    <cfRule type="cellIs" dxfId="143" priority="35" operator="lessThanOrEqual">
      <formula>0</formula>
    </cfRule>
    <cfRule type="cellIs" dxfId="142" priority="36" operator="greaterThan">
      <formula>0</formula>
    </cfRule>
  </conditionalFormatting>
  <conditionalFormatting sqref="F43:F52">
    <cfRule type="cellIs" dxfId="141" priority="31" stopIfTrue="1" operator="lessThan">
      <formula>0</formula>
    </cfRule>
    <cfRule type="cellIs" dxfId="140" priority="32" operator="equal">
      <formula>MIN($F$43:$F$52)</formula>
    </cfRule>
  </conditionalFormatting>
  <conditionalFormatting sqref="E43:E52">
    <cfRule type="cellIs" dxfId="139" priority="29" stopIfTrue="1" operator="lessThan">
      <formula>0</formula>
    </cfRule>
    <cfRule type="cellIs" dxfId="138" priority="30" operator="equal">
      <formula>MIN($E$43:$E$52)</formula>
    </cfRule>
  </conditionalFormatting>
  <conditionalFormatting sqref="F19:F28">
    <cfRule type="cellIs" dxfId="137" priority="21" stopIfTrue="1" operator="lessThan">
      <formula>0</formula>
    </cfRule>
    <cfRule type="cellIs" dxfId="136" priority="22" operator="equal">
      <formula>MIN($F$19:$F$28)</formula>
    </cfRule>
  </conditionalFormatting>
  <conditionalFormatting sqref="E19:E28">
    <cfRule type="cellIs" dxfId="135" priority="19" stopIfTrue="1" operator="lessThan">
      <formula>0</formula>
    </cfRule>
    <cfRule type="cellIs" dxfId="134" priority="20" operator="equal">
      <formula>MIN($E$19:$E$28)</formula>
    </cfRule>
  </conditionalFormatting>
  <conditionalFormatting sqref="F31:F40">
    <cfRule type="cellIs" dxfId="133" priority="15" stopIfTrue="1" operator="lessThan">
      <formula>0</formula>
    </cfRule>
    <cfRule type="cellIs" dxfId="132" priority="16" operator="equal">
      <formula>MIN($F$31:$F$40)</formula>
    </cfRule>
  </conditionalFormatting>
  <conditionalFormatting sqref="E31:E40">
    <cfRule type="cellIs" dxfId="131" priority="13" stopIfTrue="1" operator="lessThan">
      <formula>0</formula>
    </cfRule>
    <cfRule type="cellIs" dxfId="130" priority="14" operator="equal">
      <formula>MIN($E$31:$E$40)</formula>
    </cfRule>
  </conditionalFormatting>
  <conditionalFormatting sqref="G19:G28">
    <cfRule type="cellIs" dxfId="129" priority="11" stopIfTrue="1" operator="lessThanOrEqual">
      <formula>0</formula>
    </cfRule>
    <cfRule type="cellIs" dxfId="128" priority="12" operator="equal">
      <formula>MIN($G$19:$G$28)</formula>
    </cfRule>
  </conditionalFormatting>
  <conditionalFormatting sqref="G31:G40">
    <cfRule type="cellIs" dxfId="127" priority="9" stopIfTrue="1" operator="lessThanOrEqual">
      <formula>0</formula>
    </cfRule>
    <cfRule type="cellIs" dxfId="126" priority="10" operator="equal">
      <formula>MIN($G$19:$G$28)</formula>
    </cfRule>
  </conditionalFormatting>
  <conditionalFormatting sqref="G43:G52">
    <cfRule type="cellIs" dxfId="125" priority="7" stopIfTrue="1" operator="lessThanOrEqual">
      <formula>0</formula>
    </cfRule>
    <cfRule type="cellIs" dxfId="124" priority="8" operator="equal">
      <formula>MIN($G$19:$G$28)</formula>
    </cfRule>
  </conditionalFormatting>
  <conditionalFormatting sqref="S7:T16">
    <cfRule type="cellIs" dxfId="123" priority="3" operator="lessThanOrEqual">
      <formula>0</formula>
    </cfRule>
    <cfRule type="cellIs" dxfId="122" priority="4" operator="greaterThan">
      <formula>0</formula>
    </cfRule>
  </conditionalFormatting>
  <conditionalFormatting sqref="U7:U16">
    <cfRule type="cellIs" dxfId="121" priority="1" operator="lessThanOrEqual">
      <formula>0</formula>
    </cfRule>
    <cfRule type="cellIs" dxfId="120" priority="2" operator="greaterThan">
      <formula>0</formula>
    </cfRule>
  </conditionalFormatting>
  <pageMargins left="0.25" right="0.25" top="0.75" bottom="0.75" header="0.3" footer="0.3"/>
  <pageSetup paperSize="9" scale="6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1.0000000000000011</v>
      </c>
    </row>
    <row r="2" spans="1:23" x14ac:dyDescent="0.2">
      <c r="A2" t="s">
        <v>4</v>
      </c>
      <c r="B2" s="34" t="s">
        <v>12</v>
      </c>
      <c r="C2" s="40">
        <f>'P Analysis'!B44</f>
        <v>0.6654153571291449</v>
      </c>
      <c r="D2" s="34" t="s">
        <v>13</v>
      </c>
      <c r="E2" s="40">
        <f>'P Analysis'!K44</f>
        <v>0.33458464287085626</v>
      </c>
      <c r="F2" s="34" t="s">
        <v>17</v>
      </c>
      <c r="G2" s="40">
        <f>'P Analysis'!V44</f>
        <v>3.0000000000000013</v>
      </c>
      <c r="H2" t="s">
        <v>20</v>
      </c>
      <c r="I2" s="48">
        <f>'P Analysis'!W44</f>
        <v>-6</v>
      </c>
      <c r="J2" t="s">
        <v>6</v>
      </c>
      <c r="K2" s="48">
        <f>C2*G2-E2*I2</f>
        <v>4.0037539286125732</v>
      </c>
      <c r="L2" t="s">
        <v>5</v>
      </c>
      <c r="M2" s="48">
        <v>3</v>
      </c>
      <c r="N2" t="s">
        <v>47</v>
      </c>
      <c r="O2" s="48">
        <v>6</v>
      </c>
    </row>
    <row r="4" spans="1:23" x14ac:dyDescent="0.2">
      <c r="A4" t="s">
        <v>10</v>
      </c>
      <c r="B4">
        <f>$C$2</f>
        <v>0.6654153571291449</v>
      </c>
      <c r="C4" t="s">
        <v>11</v>
      </c>
      <c r="D4">
        <f>$E$2</f>
        <v>0.33458464287085626</v>
      </c>
      <c r="E4" t="s">
        <v>5</v>
      </c>
      <c r="F4">
        <f>$G$2</f>
        <v>3.0000000000000013</v>
      </c>
      <c r="G4" t="s">
        <v>72</v>
      </c>
      <c r="H4">
        <f>$I$2</f>
        <v>-6</v>
      </c>
      <c r="I4" t="s">
        <v>6</v>
      </c>
      <c r="J4">
        <f>$K$2</f>
        <v>4.0037539286125732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0.6654153571291449</v>
      </c>
      <c r="C7" s="18">
        <v>1</v>
      </c>
      <c r="D7" s="37">
        <f>C7*D4</f>
        <v>0.33458464287085626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1.0000000000000011</v>
      </c>
      <c r="R7" s="26">
        <f>B7-D7</f>
        <v>0.33083071425828864</v>
      </c>
      <c r="S7" s="26">
        <f>SUM(C7)*$B$4*$F$4</f>
        <v>1.9962460713874355</v>
      </c>
      <c r="T7" s="9">
        <f>SUM(C7)*$D$4*$H$4</f>
        <v>-2.0075078572251375</v>
      </c>
      <c r="U7" s="91">
        <f>S7+T7</f>
        <v>-1.1261785837701987E-2</v>
      </c>
      <c r="V7" s="68">
        <f>(U7-W7*D7)/B7</f>
        <v>0.48589629555303943</v>
      </c>
      <c r="W7" s="18">
        <f>-COUNT(D7:M7)</f>
        <v>-1</v>
      </c>
    </row>
    <row r="8" spans="1:23" x14ac:dyDescent="0.2">
      <c r="A8" s="20">
        <v>2</v>
      </c>
      <c r="B8" s="19">
        <f>C8*B4</f>
        <v>0.85599135456960929</v>
      </c>
      <c r="C8" s="19">
        <f>1/(1-B4*D4)</f>
        <v>1.2864015616692133</v>
      </c>
      <c r="D8" s="32">
        <f>C8*D4</f>
        <v>0.43041020709960548</v>
      </c>
      <c r="E8" s="1">
        <f>D8*D4</f>
        <v>0.1440086454303928</v>
      </c>
      <c r="F8" s="1"/>
      <c r="G8" s="1"/>
      <c r="H8" s="1"/>
      <c r="I8" s="1"/>
      <c r="J8" s="1"/>
      <c r="K8" s="1"/>
      <c r="L8" s="1"/>
      <c r="M8" s="3"/>
      <c r="N8">
        <f>B8+E8</f>
        <v>1.000000000000002</v>
      </c>
      <c r="R8" s="16">
        <f>B8-E8</f>
        <v>0.71198270913921646</v>
      </c>
      <c r="S8" s="16">
        <f>SUM(C8:D8)*$B$4*$F$4</f>
        <v>3.4271787487164689</v>
      </c>
      <c r="T8" s="3">
        <f>SUM(C8:D8)*$D$4*$H$4</f>
        <v>-3.4465131151799895</v>
      </c>
      <c r="U8" s="92">
        <f>S8+T8+U7</f>
        <v>-3.059615230122259E-2</v>
      </c>
      <c r="V8" s="68">
        <f>(U8-W8*E8)/B8</f>
        <v>0.30072866645831231</v>
      </c>
      <c r="W8" s="19">
        <f>-COUNT(D8:M8)</f>
        <v>-2</v>
      </c>
    </row>
    <row r="9" spans="1:23" x14ac:dyDescent="0.2">
      <c r="A9" s="20">
        <v>3</v>
      </c>
      <c r="B9" s="19">
        <f>C9*B4</f>
        <v>0.93247871826296413</v>
      </c>
      <c r="C9" s="19">
        <f>1/(1-D4*B4/(1-D4*B4))</f>
        <v>1.4013483582435371</v>
      </c>
      <c r="D9" s="32">
        <f>C9*D4*C8</f>
        <v>0.60315463709029304</v>
      </c>
      <c r="E9" s="1">
        <f>D9*(D4)</f>
        <v>0.20180627884675661</v>
      </c>
      <c r="F9" s="1">
        <f>E9*D4</f>
        <v>6.7521281737038502E-2</v>
      </c>
      <c r="G9" s="1"/>
      <c r="H9" s="1"/>
      <c r="I9" s="1"/>
      <c r="J9" s="1"/>
      <c r="K9" s="1"/>
      <c r="L9" s="1"/>
      <c r="M9" s="3"/>
      <c r="N9">
        <f>B9+F9</f>
        <v>1.0000000000000027</v>
      </c>
      <c r="R9" s="16">
        <f>B9-F9</f>
        <v>0.8649574365259256</v>
      </c>
      <c r="S9" s="16">
        <f>SUM(C9:E9)*$B$4*$F$4</f>
        <v>4.4043362208486609</v>
      </c>
      <c r="T9" s="3">
        <f>SUM(C9:E9)*$D$4*$H$4</f>
        <v>-4.4291832033862182</v>
      </c>
      <c r="U9" s="92">
        <f t="shared" ref="U9:U15" si="0">S9+T9+U8</f>
        <v>-5.5443134838779828E-2</v>
      </c>
      <c r="V9" s="68">
        <f>(U9-W9*F9)/B9</f>
        <v>0.15777379954192888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0.96716372671882278</v>
      </c>
      <c r="C10" s="19">
        <f>1/(1-D4*B4/(1-D4*B4/(1-D4*B4)))</f>
        <v>1.4534737083489253</v>
      </c>
      <c r="D10" s="32">
        <f>C10*D4*C9</f>
        <v>0.68148969435479123</v>
      </c>
      <c r="E10" s="1">
        <f>D10*D4*C8</f>
        <v>0.29332012048349254</v>
      </c>
      <c r="F10" s="1">
        <f>E10*D4</f>
        <v>9.8140407758805878E-2</v>
      </c>
      <c r="G10" s="1">
        <f>F10*D4</f>
        <v>3.2836273281180273E-2</v>
      </c>
      <c r="H10" s="1"/>
      <c r="I10" s="1"/>
      <c r="J10" s="1"/>
      <c r="K10" s="1"/>
      <c r="L10" s="1"/>
      <c r="M10" s="3"/>
      <c r="N10">
        <f>B10+G10</f>
        <v>1.0000000000000031</v>
      </c>
      <c r="R10" s="16">
        <f>B10-G10</f>
        <v>0.93432745343764245</v>
      </c>
      <c r="S10" s="16">
        <f>SUM(C10:F10)*$B$4*$F$4</f>
        <v>5.043363846810184</v>
      </c>
      <c r="T10" s="3">
        <f>SUM(C10:F10)*$D$4*$H$4</f>
        <v>-5.071815892055743</v>
      </c>
      <c r="U10" s="92">
        <f t="shared" si="0"/>
        <v>-8.3895180084338827E-2</v>
      </c>
      <c r="V10" s="68">
        <f>(U10-W10*G10)/B10</f>
        <v>4.906088982613082E-2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0.98375741810021033</v>
      </c>
      <c r="C11" s="19">
        <f>1/(1-D4*B4/(1-D4*B4/(1-D4*B4/(1-D4*B4))))</f>
        <v>1.4784110519247922</v>
      </c>
      <c r="D11" s="32">
        <f>C11*D4*C10</f>
        <v>0.71896605150328874</v>
      </c>
      <c r="E11" s="1">
        <f>D11*D4*C9</f>
        <v>0.33710135372660227</v>
      </c>
      <c r="F11" s="1">
        <f>E11*D4*C8</f>
        <v>0.14509186347102426</v>
      </c>
      <c r="G11" s="1">
        <f>F11*D4</f>
        <v>4.8545509322919692E-2</v>
      </c>
      <c r="H11" s="1">
        <f>G11*D4</f>
        <v>1.6242581899792909E-2</v>
      </c>
      <c r="I11" s="1"/>
      <c r="J11" s="1"/>
      <c r="K11" s="1"/>
      <c r="L11" s="1"/>
      <c r="M11" s="3"/>
      <c r="N11">
        <f>B11+H11</f>
        <v>1.0000000000000033</v>
      </c>
      <c r="R11" s="16">
        <f>B11-H11</f>
        <v>0.96751483620041745</v>
      </c>
      <c r="S11" s="16">
        <f>SUM(C11:G11)*$B$4*$F$4</f>
        <v>5.4459905078248205</v>
      </c>
      <c r="T11" s="3">
        <f>SUM(C11:G11)*$D$4*$H$4</f>
        <v>-5.4767139640421458</v>
      </c>
      <c r="U11" s="92">
        <f t="shared" si="0"/>
        <v>-0.11461863630166413</v>
      </c>
      <c r="V11" s="68">
        <f>(U11-W11*H11)/B11</f>
        <v>-3.3957280715820444E-2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0.99189905422665003</v>
      </c>
      <c r="C12" s="19">
        <f>1/(1-D4*B4/(1-D4*B4/(1-D4*B4/(1-D4*B4/(1-D4*B4)))))</f>
        <v>1.49064647156038</v>
      </c>
      <c r="D12" s="32">
        <f>C12*D4*C11</f>
        <v>0.73735369390513561</v>
      </c>
      <c r="E12" s="1">
        <f>D12*D4*C10</f>
        <v>0.35858246133789601</v>
      </c>
      <c r="F12" s="1">
        <f>E12*D4*C9</f>
        <v>0.16812842955084761</v>
      </c>
      <c r="G12" s="1">
        <f>F12*D4*C8</f>
        <v>7.2364192182311757E-2</v>
      </c>
      <c r="H12" s="1">
        <f>G12*D4</f>
        <v>2.4211947397956787E-2</v>
      </c>
      <c r="I12" s="1">
        <f>H12*D4</f>
        <v>8.1009457733533293E-3</v>
      </c>
      <c r="J12" s="1"/>
      <c r="K12" s="1"/>
      <c r="L12" s="1"/>
      <c r="M12" s="3"/>
      <c r="N12">
        <f>B12+I12</f>
        <v>1.0000000000000033</v>
      </c>
      <c r="R12" s="16">
        <f>B12-I12</f>
        <v>0.98379810845329674</v>
      </c>
      <c r="S12" s="16">
        <f>SUM(C12:H12)*$B$4*$F$4</f>
        <v>5.6918708632815989</v>
      </c>
      <c r="T12" s="3">
        <f>SUM(C12:H12)*$D$4*$H$4</f>
        <v>-5.7239814490439951</v>
      </c>
      <c r="U12" s="92">
        <f t="shared" si="0"/>
        <v>-0.14672922206406036</v>
      </c>
      <c r="V12" s="68">
        <f>(U12-W12*I12)/B12</f>
        <v>-9.8924932941330382E-2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0.99594320109886569</v>
      </c>
      <c r="C13" s="19">
        <f>1/(1-D4*B4/(1-D4*B4/(1-D4*B4/(1-D4*B4/(1-D4*B4/(1-D4*B4))))))</f>
        <v>1.4967240993591486</v>
      </c>
      <c r="D13" s="32">
        <f>C13*D4*C12</f>
        <v>0.746487279016531</v>
      </c>
      <c r="E13" s="1">
        <f>D13*D4*C11</f>
        <v>0.36925264516935286</v>
      </c>
      <c r="F13" s="1">
        <f>E13*D4*C10</f>
        <v>0.17957124708917538</v>
      </c>
      <c r="G13" s="1">
        <f>F13*D4*C9</f>
        <v>8.4195505973564469E-2</v>
      </c>
      <c r="H13" s="1">
        <f>G13*D4*C8</f>
        <v>3.6238605162937955E-2</v>
      </c>
      <c r="I13" s="1">
        <f>H13*D4</f>
        <v>1.2124880766579563E-2</v>
      </c>
      <c r="J13" s="1">
        <f>I13*D4</f>
        <v>4.0567989011377368E-3</v>
      </c>
      <c r="K13" s="1"/>
      <c r="L13" s="1"/>
      <c r="M13" s="3"/>
      <c r="N13">
        <f>B13+J13</f>
        <v>1.0000000000000033</v>
      </c>
      <c r="R13" s="16">
        <f>B13-J13</f>
        <v>0.99188640219772795</v>
      </c>
      <c r="S13" s="16">
        <f>SUM(C13:I13)*$B$4*$F$4</f>
        <v>5.8382098069923005</v>
      </c>
      <c r="T13" s="3">
        <f>SUM(C13:I13)*$D$4*$H$4</f>
        <v>-5.8711459612391677</v>
      </c>
      <c r="U13" s="92">
        <f t="shared" si="0"/>
        <v>-0.17966537631092749</v>
      </c>
      <c r="V13" s="68">
        <f>(U13-W13*J13)/B13</f>
        <v>-0.15188394663075494</v>
      </c>
      <c r="W13" s="19">
        <f t="shared" si="1"/>
        <v>-7</v>
      </c>
    </row>
    <row r="14" spans="1:23" x14ac:dyDescent="0.2">
      <c r="A14" s="20">
        <v>8</v>
      </c>
      <c r="B14" s="19">
        <f>C14*B4</f>
        <v>0.99796430985842444</v>
      </c>
      <c r="C14" s="19">
        <f>1/(1-D4*B4/(1-D4*B4/(1-D4*B4/(1-D4*B4/(1-D4*B4/(1-D4*B4/(1-D4*B4)))))))</f>
        <v>1.4997614635226069</v>
      </c>
      <c r="D14" s="32">
        <f>C14*D4*C13</f>
        <v>0.7510518928790102</v>
      </c>
      <c r="E14" s="1">
        <f>D14*D4*C12</f>
        <v>0.37458519185701689</v>
      </c>
      <c r="F14" s="1">
        <f>E14*D4*C11</f>
        <v>0.18528992632895219</v>
      </c>
      <c r="G14" s="1">
        <f>F14*D4*C10</f>
        <v>9.0108340669276116E-2</v>
      </c>
      <c r="H14" s="1">
        <f>G14*D4*C9</f>
        <v>4.2249065248850456E-2</v>
      </c>
      <c r="I14" s="1">
        <f>H14*D4*C8</f>
        <v>1.8184428923522469E-2</v>
      </c>
      <c r="J14" s="1">
        <f>I14*D4</f>
        <v>6.0842306571872347E-3</v>
      </c>
      <c r="K14" s="1">
        <f>J14*D4</f>
        <v>2.0356901415789059E-3</v>
      </c>
      <c r="L14" s="1"/>
      <c r="M14" s="3"/>
      <c r="N14">
        <f>B14+K14</f>
        <v>1.0000000000000033</v>
      </c>
      <c r="R14" s="16">
        <f>B14-K14</f>
        <v>0.99592861971684554</v>
      </c>
      <c r="S14" s="16">
        <f>SUM(C14:J14)*$B$4*$F$4</f>
        <v>5.923489993218336</v>
      </c>
      <c r="T14" s="3">
        <f>SUM(C14:J14)*$D$4*$H$4</f>
        <v>-5.9569072540818881</v>
      </c>
      <c r="U14" s="92">
        <f t="shared" si="0"/>
        <v>-0.21308263717447962</v>
      </c>
      <c r="V14" s="68">
        <f>(U14-W14*K14)/B14</f>
        <v>-0.19719855118843566</v>
      </c>
      <c r="W14" s="19">
        <f t="shared" si="1"/>
        <v>-8</v>
      </c>
    </row>
    <row r="15" spans="1:23" x14ac:dyDescent="0.2">
      <c r="A15" s="20">
        <v>9</v>
      </c>
      <c r="B15" s="19">
        <f>C15*B4</f>
        <v>0.99897745943425387</v>
      </c>
      <c r="C15" s="19">
        <f>1/(1-D4*B4/(1-D4*B4/(1-D4*B4/(1-D4*B4/(1-D4*B4/(1-D4*B4/(1-D4*B4/(1-D4*B4))))))))</f>
        <v>1.5012840457187866</v>
      </c>
      <c r="D15" s="32">
        <f>C15*D4*C14</f>
        <v>0.7533400609831381</v>
      </c>
      <c r="E15" s="1">
        <f>D15*D4*C13</f>
        <v>0.37725831243459357</v>
      </c>
      <c r="F15" s="1">
        <f>E15*D4*C12</f>
        <v>0.18815660899443562</v>
      </c>
      <c r="G15" s="1">
        <f>F15*D4*C11</f>
        <v>9.30723503672089E-2</v>
      </c>
      <c r="H15" s="1">
        <f>G15*D4*C10</f>
        <v>4.5262012997347986E-2</v>
      </c>
      <c r="I15" s="1">
        <f>H15*D4*C9</f>
        <v>2.1221983738862638E-2</v>
      </c>
      <c r="J15" s="1">
        <f>I15*D4*C8</f>
        <v>9.1341584161083282E-3</v>
      </c>
      <c r="K15" s="1">
        <f>J15*D4</f>
        <v>3.0561491315794311E-3</v>
      </c>
      <c r="L15" s="1">
        <f>K15*D4</f>
        <v>1.0225405657495815E-3</v>
      </c>
      <c r="M15" s="3"/>
      <c r="N15">
        <f>B15+L15</f>
        <v>1.0000000000000036</v>
      </c>
      <c r="R15" s="16">
        <f>B15-L15</f>
        <v>0.99795491886850429</v>
      </c>
      <c r="S15" s="16">
        <f>SUM(C15:K15)*$B$4*$F$4</f>
        <v>5.9723404156868654</v>
      </c>
      <c r="T15" s="3">
        <f>SUM(C15:K15)*$D$4*$H$4</f>
        <v>-6.0060332653186599</v>
      </c>
      <c r="U15" s="92">
        <f t="shared" si="0"/>
        <v>-0.24677548680627415</v>
      </c>
      <c r="V15" s="68">
        <f>(U15-W15*L15)/B15</f>
        <v>-0.23781579801517372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0.99948610961425199</v>
      </c>
      <c r="C16" s="33">
        <f>1/(1-D4*B4/(1-D4*B4/(1-D4*B4/(1-D4*B4/(1-D4*B4/(1-D4*B4/(1-D4*B4/(1-D4*B4/(1-D4*B4)))))))))</f>
        <v>1.5020484557591449</v>
      </c>
      <c r="D16" s="38">
        <f>C16*D4*C15</f>
        <v>0.75448883224633279</v>
      </c>
      <c r="E16" s="28">
        <f>D16*D4*C14</f>
        <v>0.37860034849262392</v>
      </c>
      <c r="F16" s="28">
        <f>E16*D4*C13</f>
        <v>0.18959582259979305</v>
      </c>
      <c r="G16" s="28">
        <f>F16*D4*C12</f>
        <v>9.4560426858911154E-2</v>
      </c>
      <c r="H16" s="28">
        <f>G16*D4*C11</f>
        <v>4.6774658761764155E-2</v>
      </c>
      <c r="I16" s="28">
        <f>H16*D4*C10</f>
        <v>2.2746983443187922E-2</v>
      </c>
      <c r="J16" s="28">
        <f>I16*D4*C9</f>
        <v>1.0665369937651612E-2</v>
      </c>
      <c r="K16" s="28">
        <f>J16*D4*C8</f>
        <v>4.5904840836585364E-3</v>
      </c>
      <c r="L16" s="28">
        <f>K16*D4</f>
        <v>1.5359054777352413E-3</v>
      </c>
      <c r="M16" s="4">
        <f>L16*D4</f>
        <v>5.1389038575143755E-4</v>
      </c>
      <c r="N16">
        <f>B16+M16</f>
        <v>1.0000000000000033</v>
      </c>
      <c r="R16" s="17">
        <f>B16-M16</f>
        <v>0.99897221922850055</v>
      </c>
      <c r="S16" s="17">
        <f>SUM(C16:L16)*$B$4*$F$4</f>
        <v>5.9999317401263239</v>
      </c>
      <c r="T16" s="4">
        <f>SUM(C16:L16)*$D$4*$H$4</f>
        <v>-6.0337802457121956</v>
      </c>
      <c r="U16" s="93">
        <f>S16+T16+U15</f>
        <v>-0.28062399239214586</v>
      </c>
      <c r="V16" s="69">
        <f>(U16-W16*M16)/B16</f>
        <v>-0.27562673046147079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6</v>
      </c>
      <c r="D19" s="9">
        <f>SUM($C$19:C19)</f>
        <v>6</v>
      </c>
      <c r="E19" s="26">
        <f t="shared" ref="E19:E28" si="2">B19/R7</f>
        <v>3.0226939546467637</v>
      </c>
      <c r="F19" s="9">
        <f t="shared" ref="F19:F28" si="3">D19/R7</f>
        <v>18.136163727880582</v>
      </c>
      <c r="G19" s="2">
        <f>F19*2</f>
        <v>36.272327455761165</v>
      </c>
    </row>
    <row r="20" spans="1:7" x14ac:dyDescent="0.2">
      <c r="A20" s="19">
        <v>2</v>
      </c>
      <c r="B20" s="16">
        <f>C19</f>
        <v>6</v>
      </c>
      <c r="C20" s="1">
        <f>B20*$O$2</f>
        <v>36</v>
      </c>
      <c r="D20" s="3">
        <f>SUM($C$19:C20)</f>
        <v>42</v>
      </c>
      <c r="E20" s="16">
        <f t="shared" si="2"/>
        <v>8.4271709452803574</v>
      </c>
      <c r="F20" s="3">
        <f t="shared" si="3"/>
        <v>58.9901966169625</v>
      </c>
      <c r="G20" s="3">
        <f t="shared" ref="G20:G28" si="4">F20*2</f>
        <v>117.980393233925</v>
      </c>
    </row>
    <row r="21" spans="1:7" x14ac:dyDescent="0.2">
      <c r="A21" s="19">
        <v>3</v>
      </c>
      <c r="B21" s="16">
        <f t="shared" ref="B21:B28" si="5">C20</f>
        <v>36</v>
      </c>
      <c r="C21" s="1">
        <f>B21*$O$2</f>
        <v>216</v>
      </c>
      <c r="D21" s="3">
        <f>SUM($C$19:C21)</f>
        <v>258</v>
      </c>
      <c r="E21" s="16">
        <f t="shared" si="2"/>
        <v>41.620545104037568</v>
      </c>
      <c r="F21" s="3">
        <f t="shared" si="3"/>
        <v>298.28057324560257</v>
      </c>
      <c r="G21" s="3">
        <f t="shared" si="4"/>
        <v>596.56114649120514</v>
      </c>
    </row>
    <row r="22" spans="1:7" x14ac:dyDescent="0.2">
      <c r="A22" s="19">
        <v>4</v>
      </c>
      <c r="B22" s="16">
        <f t="shared" si="5"/>
        <v>216</v>
      </c>
      <c r="C22" s="1">
        <f>B22*$O$2</f>
        <v>1296</v>
      </c>
      <c r="D22" s="3">
        <f>SUM($C$19:C22)</f>
        <v>1554</v>
      </c>
      <c r="E22" s="16">
        <f t="shared" si="2"/>
        <v>231.18233249518443</v>
      </c>
      <c r="F22" s="3">
        <f t="shared" si="3"/>
        <v>1663.2284476736879</v>
      </c>
      <c r="G22" s="3">
        <f t="shared" si="4"/>
        <v>3326.4568953473758</v>
      </c>
    </row>
    <row r="23" spans="1:7" x14ac:dyDescent="0.2">
      <c r="A23" s="19">
        <v>5</v>
      </c>
      <c r="B23" s="16">
        <f t="shared" si="5"/>
        <v>1296</v>
      </c>
      <c r="C23" s="1">
        <f>B23*$O$2</f>
        <v>7776</v>
      </c>
      <c r="D23" s="3">
        <f>SUM($C$19:C23)</f>
        <v>9330</v>
      </c>
      <c r="E23" s="16">
        <f t="shared" si="2"/>
        <v>1339.5143428390156</v>
      </c>
      <c r="F23" s="3">
        <f t="shared" si="3"/>
        <v>9643.2629773827284</v>
      </c>
      <c r="G23" s="3">
        <f t="shared" si="4"/>
        <v>19286.525954765457</v>
      </c>
    </row>
    <row r="24" spans="1:7" x14ac:dyDescent="0.2">
      <c r="A24" s="19">
        <v>6</v>
      </c>
      <c r="B24" s="16">
        <f t="shared" si="5"/>
        <v>7776</v>
      </c>
      <c r="C24" s="1">
        <f>B24*$O$2</f>
        <v>46656</v>
      </c>
      <c r="D24" s="3">
        <f>SUM($C$19:C24)</f>
        <v>55986</v>
      </c>
      <c r="E24" s="16">
        <f t="shared" si="2"/>
        <v>7904.0607348038475</v>
      </c>
      <c r="F24" s="3">
        <f t="shared" si="3"/>
        <v>56908.017528128628</v>
      </c>
      <c r="G24" s="3">
        <f t="shared" si="4"/>
        <v>113816.03505625726</v>
      </c>
    </row>
    <row r="25" spans="1:7" x14ac:dyDescent="0.2">
      <c r="A25" s="19">
        <v>7</v>
      </c>
      <c r="B25" s="16">
        <f t="shared" si="5"/>
        <v>46656</v>
      </c>
      <c r="C25" s="1">
        <f>B25*$O$2</f>
        <v>279936</v>
      </c>
      <c r="D25" s="3">
        <f>SUM($C$19:C25)</f>
        <v>335922</v>
      </c>
      <c r="E25" s="16">
        <f t="shared" si="2"/>
        <v>47037.644529276797</v>
      </c>
      <c r="F25" s="3">
        <f t="shared" si="3"/>
        <v>338669.83079483279</v>
      </c>
      <c r="G25" s="3">
        <f t="shared" si="4"/>
        <v>677339.66158966557</v>
      </c>
    </row>
    <row r="26" spans="1:7" x14ac:dyDescent="0.2">
      <c r="A26" s="19">
        <v>8</v>
      </c>
      <c r="B26" s="16">
        <f t="shared" si="5"/>
        <v>279936</v>
      </c>
      <c r="C26" s="1">
        <f>B26*$O$2</f>
        <v>1679616</v>
      </c>
      <c r="D26" s="3">
        <f>SUM($C$19:C26)</f>
        <v>2015538</v>
      </c>
      <c r="E26" s="16">
        <f t="shared" si="2"/>
        <v>281080.38513803243</v>
      </c>
      <c r="F26" s="3">
        <f t="shared" si="3"/>
        <v>2023777.5680882046</v>
      </c>
      <c r="G26" s="3">
        <f t="shared" si="4"/>
        <v>4047555.1361764092</v>
      </c>
    </row>
    <row r="27" spans="1:7" x14ac:dyDescent="0.2">
      <c r="A27" s="19">
        <v>9</v>
      </c>
      <c r="B27" s="16">
        <f t="shared" si="5"/>
        <v>1679616</v>
      </c>
      <c r="C27" s="1">
        <f>B27*$O$2</f>
        <v>10077696</v>
      </c>
      <c r="D27" s="3">
        <f>SUM($C$19:C27)</f>
        <v>12093234</v>
      </c>
      <c r="E27" s="16">
        <f t="shared" si="2"/>
        <v>1683057.990138846</v>
      </c>
      <c r="F27" s="3">
        <f t="shared" si="3"/>
        <v>12118016.326540565</v>
      </c>
      <c r="G27" s="3">
        <f t="shared" si="4"/>
        <v>24236032.65308113</v>
      </c>
    </row>
    <row r="28" spans="1:7" ht="17" thickBot="1" x14ac:dyDescent="0.25">
      <c r="A28" s="33">
        <v>10</v>
      </c>
      <c r="B28" s="17">
        <f t="shared" si="5"/>
        <v>10077696</v>
      </c>
      <c r="C28" s="28">
        <f>B28*$O$2</f>
        <v>60466176</v>
      </c>
      <c r="D28" s="4">
        <f>SUM($C$19:C28)</f>
        <v>72559410</v>
      </c>
      <c r="E28" s="17">
        <f t="shared" si="2"/>
        <v>10088064.318528233</v>
      </c>
      <c r="F28" s="4">
        <f t="shared" si="3"/>
        <v>72634061.892168671</v>
      </c>
      <c r="G28" s="4">
        <f t="shared" si="4"/>
        <v>145268123.78433734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6</v>
      </c>
      <c r="D31" s="9">
        <f>SUM($C$31:C31)</f>
        <v>6</v>
      </c>
      <c r="E31" s="3">
        <f t="shared" ref="E31:E40" si="6">B31/R7</f>
        <v>3.0226939546467637</v>
      </c>
      <c r="F31" s="3">
        <f t="shared" ref="F31:F40" si="7">D31/R7</f>
        <v>18.136163727880582</v>
      </c>
      <c r="G31" s="2">
        <f>F31*2</f>
        <v>36.272327455761165</v>
      </c>
    </row>
    <row r="32" spans="1:7" x14ac:dyDescent="0.2">
      <c r="A32" s="19">
        <v>2</v>
      </c>
      <c r="B32" s="16">
        <f>B31*($O$2+1)</f>
        <v>7</v>
      </c>
      <c r="C32" s="1">
        <f>B32*$O$2</f>
        <v>42</v>
      </c>
      <c r="D32" s="3">
        <f>SUM($C$31:C32)</f>
        <v>48</v>
      </c>
      <c r="E32" s="3">
        <f t="shared" si="6"/>
        <v>9.8316994361604166</v>
      </c>
      <c r="F32" s="3">
        <f t="shared" si="7"/>
        <v>67.417367562242859</v>
      </c>
      <c r="G32" s="3">
        <f t="shared" ref="G32:G40" si="8">F32*2</f>
        <v>134.83473512448572</v>
      </c>
    </row>
    <row r="33" spans="1:7" x14ac:dyDescent="0.2">
      <c r="A33" s="19">
        <v>3</v>
      </c>
      <c r="B33" s="16">
        <f>B32*($O$2+1)</f>
        <v>49</v>
      </c>
      <c r="C33" s="1">
        <f>B33*$O$2</f>
        <v>294</v>
      </c>
      <c r="D33" s="3">
        <f>SUM($C$31:C33)</f>
        <v>342</v>
      </c>
      <c r="E33" s="3">
        <f t="shared" si="6"/>
        <v>56.650186391606695</v>
      </c>
      <c r="F33" s="3">
        <f t="shared" si="7"/>
        <v>395.39517848835692</v>
      </c>
      <c r="G33" s="3">
        <f t="shared" si="8"/>
        <v>790.79035697671384</v>
      </c>
    </row>
    <row r="34" spans="1:7" x14ac:dyDescent="0.2">
      <c r="A34" s="19">
        <v>4</v>
      </c>
      <c r="B34" s="16">
        <f>B33*($O$2+1)</f>
        <v>343</v>
      </c>
      <c r="C34" s="1">
        <f>B34*$O$2</f>
        <v>2058</v>
      </c>
      <c r="D34" s="3">
        <f>SUM($C$31:C34)</f>
        <v>2400</v>
      </c>
      <c r="E34" s="3">
        <f t="shared" si="6"/>
        <v>367.10898169374195</v>
      </c>
      <c r="F34" s="3">
        <f t="shared" si="7"/>
        <v>2568.692583279827</v>
      </c>
      <c r="G34" s="3">
        <f t="shared" si="8"/>
        <v>5137.385166559654</v>
      </c>
    </row>
    <row r="35" spans="1:7" x14ac:dyDescent="0.2">
      <c r="A35" s="19">
        <v>5</v>
      </c>
      <c r="B35" s="16">
        <f>B34*($O$2+1)</f>
        <v>2401</v>
      </c>
      <c r="C35" s="1">
        <f>B35*$O$2</f>
        <v>14406</v>
      </c>
      <c r="D35" s="3">
        <f>SUM($C$31:C35)</f>
        <v>16806</v>
      </c>
      <c r="E35" s="3">
        <f t="shared" si="6"/>
        <v>2481.6156922503678</v>
      </c>
      <c r="F35" s="3">
        <f t="shared" si="7"/>
        <v>17370.276269870752</v>
      </c>
      <c r="G35" s="3">
        <f t="shared" si="8"/>
        <v>34740.552539741504</v>
      </c>
    </row>
    <row r="36" spans="1:7" x14ac:dyDescent="0.2">
      <c r="A36" s="19">
        <v>6</v>
      </c>
      <c r="B36" s="16">
        <f>B35*($O$2+1)</f>
        <v>16807</v>
      </c>
      <c r="C36" s="1">
        <f>B36*$O$2</f>
        <v>100842</v>
      </c>
      <c r="D36" s="3">
        <f>SUM($C$31:C36)</f>
        <v>117648</v>
      </c>
      <c r="E36" s="3">
        <f t="shared" si="6"/>
        <v>17083.789708056618</v>
      </c>
      <c r="F36" s="3">
        <f t="shared" si="7"/>
        <v>119585.51148768043</v>
      </c>
      <c r="G36" s="3">
        <f t="shared" si="8"/>
        <v>239171.02297536086</v>
      </c>
    </row>
    <row r="37" spans="1:7" x14ac:dyDescent="0.2">
      <c r="A37" s="19">
        <v>7</v>
      </c>
      <c r="B37" s="16">
        <f>B36*($O$2+1)</f>
        <v>117649</v>
      </c>
      <c r="C37" s="1">
        <f>B37*$O$2</f>
        <v>705894</v>
      </c>
      <c r="D37" s="3">
        <f>SUM($C$31:C37)</f>
        <v>823542</v>
      </c>
      <c r="E37" s="3">
        <f t="shared" si="6"/>
        <v>118611.36490965547</v>
      </c>
      <c r="F37" s="3">
        <f t="shared" si="7"/>
        <v>830278.54618762154</v>
      </c>
      <c r="G37" s="3">
        <f t="shared" si="8"/>
        <v>1660557.0923752431</v>
      </c>
    </row>
    <row r="38" spans="1:7" x14ac:dyDescent="0.2">
      <c r="A38" s="19">
        <v>8</v>
      </c>
      <c r="B38" s="16">
        <f>B37*($O$2+1)</f>
        <v>823543</v>
      </c>
      <c r="C38" s="1">
        <f>B38*$O$2</f>
        <v>4941258</v>
      </c>
      <c r="D38" s="3">
        <f>SUM($C$31:C38)</f>
        <v>5764800</v>
      </c>
      <c r="E38" s="3">
        <f t="shared" si="6"/>
        <v>826909.66370074113</v>
      </c>
      <c r="F38" s="3">
        <f t="shared" si="7"/>
        <v>5788366.6418171637</v>
      </c>
      <c r="G38" s="3">
        <f t="shared" si="8"/>
        <v>11576733.283634327</v>
      </c>
    </row>
    <row r="39" spans="1:7" x14ac:dyDescent="0.2">
      <c r="A39" s="19">
        <v>9</v>
      </c>
      <c r="B39" s="16">
        <f>B38*($O$2+1)</f>
        <v>5764801</v>
      </c>
      <c r="C39" s="1">
        <f>B39*$O$2</f>
        <v>34588806</v>
      </c>
      <c r="D39" s="3">
        <f>SUM($C$31:C39)</f>
        <v>40353606</v>
      </c>
      <c r="E39" s="3">
        <f t="shared" si="6"/>
        <v>5776614.6456156708</v>
      </c>
      <c r="F39" s="3">
        <f t="shared" si="7"/>
        <v>40436301.517260417</v>
      </c>
      <c r="G39" s="3">
        <f t="shared" si="8"/>
        <v>80872603.034520835</v>
      </c>
    </row>
    <row r="40" spans="1:7" ht="17" thickBot="1" x14ac:dyDescent="0.25">
      <c r="A40" s="33">
        <v>10</v>
      </c>
      <c r="B40" s="17">
        <f>B39*($O$2+1)</f>
        <v>40353607</v>
      </c>
      <c r="C40" s="28">
        <f>B40*$O$2</f>
        <v>242121642</v>
      </c>
      <c r="D40" s="4">
        <f>SUM($C$31:C40)</f>
        <v>282475248</v>
      </c>
      <c r="E40" s="3">
        <f t="shared" si="6"/>
        <v>40395124.332050815</v>
      </c>
      <c r="F40" s="3">
        <f t="shared" si="7"/>
        <v>282765869.32332683</v>
      </c>
      <c r="G40" s="4">
        <f t="shared" si="8"/>
        <v>565531738.64665365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6</v>
      </c>
      <c r="D43" s="9">
        <f>SUM(C43:C43)</f>
        <v>6</v>
      </c>
      <c r="E43" s="26">
        <f t="shared" ref="E43:E52" si="9">B43/R7</f>
        <v>3.0226939546467637</v>
      </c>
      <c r="F43" s="9">
        <f t="shared" ref="F43:F52" si="10">D43/R7</f>
        <v>18.136163727880582</v>
      </c>
      <c r="G43" s="2">
        <f>F43*2</f>
        <v>36.272327455761165</v>
      </c>
    </row>
    <row r="44" spans="1:7" x14ac:dyDescent="0.2">
      <c r="A44" s="19">
        <v>2</v>
      </c>
      <c r="B44" s="16">
        <f>B43*$O$2*2</f>
        <v>12</v>
      </c>
      <c r="C44" s="1">
        <f>B44*$O$2</f>
        <v>72</v>
      </c>
      <c r="D44" s="3">
        <f>SUM($C$43:C44)</f>
        <v>78</v>
      </c>
      <c r="E44" s="16">
        <f t="shared" si="9"/>
        <v>16.854341890560715</v>
      </c>
      <c r="F44" s="3">
        <f t="shared" si="10"/>
        <v>109.55322228864463</v>
      </c>
      <c r="G44" s="3">
        <f t="shared" ref="G44:G52" si="11">F44*2</f>
        <v>219.10644457728927</v>
      </c>
    </row>
    <row r="45" spans="1:7" x14ac:dyDescent="0.2">
      <c r="A45" s="19">
        <v>3</v>
      </c>
      <c r="B45" s="16">
        <f>B44*$O$2*2</f>
        <v>144</v>
      </c>
      <c r="C45" s="1">
        <f>B45*$O$2</f>
        <v>864</v>
      </c>
      <c r="D45" s="3">
        <f>SUM($C$43:C45)</f>
        <v>942</v>
      </c>
      <c r="E45" s="16">
        <f t="shared" si="9"/>
        <v>166.48218041615027</v>
      </c>
      <c r="F45" s="3">
        <f t="shared" si="10"/>
        <v>1089.0709302223165</v>
      </c>
      <c r="G45" s="3">
        <f t="shared" si="11"/>
        <v>2178.141860444633</v>
      </c>
    </row>
    <row r="46" spans="1:7" x14ac:dyDescent="0.2">
      <c r="A46" s="19">
        <v>4</v>
      </c>
      <c r="B46" s="16">
        <f>B45*$O$2*2</f>
        <v>1728</v>
      </c>
      <c r="C46" s="1">
        <f>B46*$O$2</f>
        <v>10368</v>
      </c>
      <c r="D46" s="3">
        <f>SUM($C$43:C46)</f>
        <v>11310</v>
      </c>
      <c r="E46" s="16">
        <f t="shared" si="9"/>
        <v>1849.4586599614754</v>
      </c>
      <c r="F46" s="3">
        <f t="shared" si="10"/>
        <v>12104.963798706185</v>
      </c>
      <c r="G46" s="3">
        <f t="shared" si="11"/>
        <v>24209.92759741237</v>
      </c>
    </row>
    <row r="47" spans="1:7" x14ac:dyDescent="0.2">
      <c r="A47" s="19">
        <v>5</v>
      </c>
      <c r="B47" s="16">
        <f>B46*$O$2*2</f>
        <v>20736</v>
      </c>
      <c r="C47" s="1">
        <f>B47*$O$2</f>
        <v>124416</v>
      </c>
      <c r="D47" s="3">
        <f>SUM($C$43:C47)</f>
        <v>135726</v>
      </c>
      <c r="E47" s="16">
        <f t="shared" si="9"/>
        <v>21432.22948542425</v>
      </c>
      <c r="F47" s="3">
        <f t="shared" si="10"/>
        <v>140283.12013593229</v>
      </c>
      <c r="G47" s="3">
        <f t="shared" si="11"/>
        <v>280566.24027186458</v>
      </c>
    </row>
    <row r="48" spans="1:7" x14ac:dyDescent="0.2">
      <c r="A48" s="19">
        <v>6</v>
      </c>
      <c r="B48" s="16">
        <f>B47*$O$2*2</f>
        <v>248832</v>
      </c>
      <c r="C48" s="1">
        <f>B48*$O$2</f>
        <v>1492992</v>
      </c>
      <c r="D48" s="3">
        <f>SUM($C$43:C48)</f>
        <v>1628718</v>
      </c>
      <c r="E48" s="16">
        <f t="shared" si="9"/>
        <v>252929.94351372312</v>
      </c>
      <c r="F48" s="3">
        <f t="shared" si="10"/>
        <v>1655540.894015979</v>
      </c>
      <c r="G48" s="3">
        <f t="shared" si="11"/>
        <v>3311081.788031958</v>
      </c>
    </row>
    <row r="49" spans="1:7" x14ac:dyDescent="0.2">
      <c r="A49" s="19">
        <v>7</v>
      </c>
      <c r="B49" s="16">
        <f>B48*$O$2*2</f>
        <v>2985984</v>
      </c>
      <c r="C49" s="1">
        <f>B49*$O$2</f>
        <v>17915904</v>
      </c>
      <c r="D49" s="3">
        <f>SUM($C$43:C49)</f>
        <v>19544622</v>
      </c>
      <c r="E49" s="16">
        <f t="shared" si="9"/>
        <v>3010409.249873715</v>
      </c>
      <c r="F49" s="3">
        <f t="shared" si="10"/>
        <v>19704496.358347971</v>
      </c>
      <c r="G49" s="3">
        <f t="shared" si="11"/>
        <v>39408992.716695942</v>
      </c>
    </row>
    <row r="50" spans="1:7" x14ac:dyDescent="0.2">
      <c r="A50" s="19">
        <v>8</v>
      </c>
      <c r="B50" s="16">
        <f>B49*$O$2*2</f>
        <v>35831808</v>
      </c>
      <c r="C50" s="1">
        <f>B50*$O$2</f>
        <v>214990848</v>
      </c>
      <c r="D50" s="3">
        <f>SUM($C$43:C50)</f>
        <v>234535470</v>
      </c>
      <c r="E50" s="16">
        <f t="shared" si="9"/>
        <v>35978289.297668152</v>
      </c>
      <c r="F50" s="3">
        <f t="shared" si="10"/>
        <v>235494256.67341626</v>
      </c>
      <c r="G50" s="3">
        <f t="shared" si="11"/>
        <v>470988513.34683251</v>
      </c>
    </row>
    <row r="51" spans="1:7" x14ac:dyDescent="0.2">
      <c r="A51" s="19">
        <v>9</v>
      </c>
      <c r="B51" s="16">
        <f>B50*$O$2*2</f>
        <v>429981696</v>
      </c>
      <c r="C51" s="1">
        <f>B51*$O$2</f>
        <v>2579890176</v>
      </c>
      <c r="D51" s="3">
        <f>SUM($C$43:C51)</f>
        <v>2814425646</v>
      </c>
      <c r="E51" s="16">
        <f t="shared" si="9"/>
        <v>430862845.47554457</v>
      </c>
      <c r="F51" s="3">
        <f t="shared" si="10"/>
        <v>2820193169.8388104</v>
      </c>
      <c r="G51" s="3">
        <f t="shared" si="11"/>
        <v>5640386339.6776209</v>
      </c>
    </row>
    <row r="52" spans="1:7" ht="17" thickBot="1" x14ac:dyDescent="0.25">
      <c r="A52" s="33">
        <v>10</v>
      </c>
      <c r="B52" s="17">
        <f>B51*$O$2*2</f>
        <v>5159780352</v>
      </c>
      <c r="C52" s="28">
        <f>B52*$O$2</f>
        <v>30958682112</v>
      </c>
      <c r="D52" s="4">
        <f>SUM($C$43:C52)</f>
        <v>33773107758</v>
      </c>
      <c r="E52" s="17">
        <f t="shared" si="9"/>
        <v>5165088931.0864553</v>
      </c>
      <c r="F52" s="4">
        <f t="shared" si="10"/>
        <v>33807854821.110783</v>
      </c>
      <c r="G52" s="4">
        <f t="shared" si="11"/>
        <v>67615709642.221565</v>
      </c>
    </row>
  </sheetData>
  <conditionalFormatting sqref="R7:R16">
    <cfRule type="cellIs" dxfId="119" priority="35" operator="lessThanOrEqual">
      <formula>0</formula>
    </cfRule>
    <cfRule type="cellIs" dxfId="118" priority="36" operator="greaterThan">
      <formula>0</formula>
    </cfRule>
  </conditionalFormatting>
  <conditionalFormatting sqref="F43:F52">
    <cfRule type="cellIs" dxfId="117" priority="31" stopIfTrue="1" operator="lessThan">
      <formula>0</formula>
    </cfRule>
    <cfRule type="cellIs" dxfId="116" priority="32" operator="equal">
      <formula>MIN($F$43:$F$52)</formula>
    </cfRule>
  </conditionalFormatting>
  <conditionalFormatting sqref="E43:E52">
    <cfRule type="cellIs" dxfId="115" priority="29" stopIfTrue="1" operator="lessThan">
      <formula>0</formula>
    </cfRule>
    <cfRule type="cellIs" dxfId="114" priority="30" operator="equal">
      <formula>MIN($E$43:$E$52)</formula>
    </cfRule>
  </conditionalFormatting>
  <conditionalFormatting sqref="F19:F28">
    <cfRule type="cellIs" dxfId="113" priority="21" stopIfTrue="1" operator="lessThan">
      <formula>0</formula>
    </cfRule>
    <cfRule type="cellIs" dxfId="112" priority="22" operator="equal">
      <formula>MIN($F$19:$F$28)</formula>
    </cfRule>
  </conditionalFormatting>
  <conditionalFormatting sqref="E19:E28">
    <cfRule type="cellIs" dxfId="111" priority="19" stopIfTrue="1" operator="lessThan">
      <formula>0</formula>
    </cfRule>
    <cfRule type="cellIs" dxfId="110" priority="20" operator="equal">
      <formula>MIN($E$19:$E$28)</formula>
    </cfRule>
  </conditionalFormatting>
  <conditionalFormatting sqref="F31:F40">
    <cfRule type="cellIs" dxfId="109" priority="15" stopIfTrue="1" operator="lessThan">
      <formula>0</formula>
    </cfRule>
    <cfRule type="cellIs" dxfId="108" priority="16" operator="equal">
      <formula>MIN($F$31:$F$40)</formula>
    </cfRule>
  </conditionalFormatting>
  <conditionalFormatting sqref="E31:E40">
    <cfRule type="cellIs" dxfId="107" priority="13" stopIfTrue="1" operator="lessThan">
      <formula>0</formula>
    </cfRule>
    <cfRule type="cellIs" dxfId="106" priority="14" operator="equal">
      <formula>MIN($E$31:$E$40)</formula>
    </cfRule>
  </conditionalFormatting>
  <conditionalFormatting sqref="G19:G28">
    <cfRule type="cellIs" dxfId="105" priority="11" stopIfTrue="1" operator="lessThanOrEqual">
      <formula>0</formula>
    </cfRule>
    <cfRule type="cellIs" dxfId="104" priority="12" operator="equal">
      <formula>MIN($G$19:$G$28)</formula>
    </cfRule>
  </conditionalFormatting>
  <conditionalFormatting sqref="G31:G40">
    <cfRule type="cellIs" dxfId="103" priority="9" stopIfTrue="1" operator="lessThanOrEqual">
      <formula>0</formula>
    </cfRule>
    <cfRule type="cellIs" dxfId="102" priority="10" operator="equal">
      <formula>MIN($G$19:$G$28)</formula>
    </cfRule>
  </conditionalFormatting>
  <conditionalFormatting sqref="G43:G52">
    <cfRule type="cellIs" dxfId="101" priority="7" stopIfTrue="1" operator="lessThanOrEqual">
      <formula>0</formula>
    </cfRule>
    <cfRule type="cellIs" dxfId="100" priority="8" operator="equal">
      <formula>MIN($G$19:$G$28)</formula>
    </cfRule>
  </conditionalFormatting>
  <conditionalFormatting sqref="S7:T16">
    <cfRule type="cellIs" dxfId="99" priority="3" operator="lessThanOrEqual">
      <formula>0</formula>
    </cfRule>
    <cfRule type="cellIs" dxfId="98" priority="4" operator="greaterThan">
      <formula>0</formula>
    </cfRule>
  </conditionalFormatting>
  <conditionalFormatting sqref="U7:U16">
    <cfRule type="cellIs" dxfId="97" priority="1" operator="lessThanOrEqual">
      <formula>0</formula>
    </cfRule>
    <cfRule type="cellIs" dxfId="96" priority="2" operator="greaterThan">
      <formula>0</formula>
    </cfRule>
  </conditionalFormatting>
  <pageMargins left="0.25" right="0.25" top="0.75" bottom="0.75" header="0.3" footer="0.3"/>
  <pageSetup paperSize="9" scale="6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1.0000000000000013</v>
      </c>
    </row>
    <row r="2" spans="1:23" x14ac:dyDescent="0.2">
      <c r="A2" t="s">
        <v>4</v>
      </c>
      <c r="B2" s="34" t="s">
        <v>12</v>
      </c>
      <c r="C2" s="40">
        <f>'P Analysis'!B45</f>
        <v>0.69868585183103915</v>
      </c>
      <c r="D2" s="34" t="s">
        <v>13</v>
      </c>
      <c r="E2" s="40">
        <f>'P Analysis'!L45</f>
        <v>0.30131414816896229</v>
      </c>
      <c r="F2" s="34" t="s">
        <v>17</v>
      </c>
      <c r="G2" s="40">
        <f>'P Analysis'!V45</f>
        <v>3.0000000000000022</v>
      </c>
      <c r="H2" t="s">
        <v>20</v>
      </c>
      <c r="I2" s="48">
        <f>'P Analysis'!W45</f>
        <v>-7</v>
      </c>
      <c r="J2" t="s">
        <v>6</v>
      </c>
      <c r="K2" s="48">
        <f>C2*G2-E2*I2</f>
        <v>4.2052565926758554</v>
      </c>
      <c r="L2" t="s">
        <v>5</v>
      </c>
      <c r="M2" s="48">
        <v>3</v>
      </c>
      <c r="N2" t="s">
        <v>47</v>
      </c>
      <c r="O2" s="48">
        <v>7</v>
      </c>
    </row>
    <row r="4" spans="1:23" x14ac:dyDescent="0.2">
      <c r="A4" t="s">
        <v>10</v>
      </c>
      <c r="B4">
        <f>$C$2</f>
        <v>0.69868585183103915</v>
      </c>
      <c r="C4" t="s">
        <v>11</v>
      </c>
      <c r="D4">
        <f>$E$2</f>
        <v>0.30131414816896229</v>
      </c>
      <c r="E4" t="s">
        <v>5</v>
      </c>
      <c r="F4">
        <f>$G$2</f>
        <v>3.0000000000000022</v>
      </c>
      <c r="G4" t="s">
        <v>72</v>
      </c>
      <c r="H4">
        <f>$I$2</f>
        <v>-7</v>
      </c>
      <c r="I4" t="s">
        <v>6</v>
      </c>
      <c r="J4">
        <f>$K$2</f>
        <v>4.2052565926758554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0.69868585183103915</v>
      </c>
      <c r="C7" s="18">
        <v>1</v>
      </c>
      <c r="D7" s="37">
        <f>C7*D4</f>
        <v>0.30131414816896229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1.0000000000000013</v>
      </c>
      <c r="R7" s="26">
        <f>B7-D7</f>
        <v>0.39737170366207686</v>
      </c>
      <c r="S7" s="26">
        <f>SUM(C7)*$B$4*$F$4</f>
        <v>2.0960575554931191</v>
      </c>
      <c r="T7" s="9">
        <f>SUM(C7)*$D$4*$H$4</f>
        <v>-2.1091990371827363</v>
      </c>
      <c r="U7" s="91">
        <f>S7+T7</f>
        <v>-1.3141481689617152E-2</v>
      </c>
      <c r="V7" s="68">
        <f>(U7-W7*D7)/B7</f>
        <v>0.41244955186101717</v>
      </c>
      <c r="W7" s="18">
        <f>-COUNT(D7:M7)</f>
        <v>-1</v>
      </c>
    </row>
    <row r="8" spans="1:23" x14ac:dyDescent="0.2">
      <c r="A8" s="20">
        <v>2</v>
      </c>
      <c r="B8" s="19">
        <f>C8*B4</f>
        <v>0.88499940707609159</v>
      </c>
      <c r="C8" s="19">
        <f>1/(1-B4*D4)</f>
        <v>1.2666628424731692</v>
      </c>
      <c r="D8" s="32">
        <f>C8*D4</f>
        <v>0.38166343539707942</v>
      </c>
      <c r="E8" s="1">
        <f>D8*D4</f>
        <v>0.11500059292391075</v>
      </c>
      <c r="F8" s="1"/>
      <c r="G8" s="1"/>
      <c r="H8" s="1"/>
      <c r="I8" s="1"/>
      <c r="J8" s="1"/>
      <c r="K8" s="1"/>
      <c r="L8" s="1"/>
      <c r="M8" s="3"/>
      <c r="N8">
        <f>B8+E8</f>
        <v>1.0000000000000024</v>
      </c>
      <c r="R8" s="16">
        <f>B8-E8</f>
        <v>0.76999881415218085</v>
      </c>
      <c r="S8" s="16">
        <f>SUM(C8:D8)*$B$4*$F$4</f>
        <v>3.454986748647785</v>
      </c>
      <c r="T8" s="3">
        <f>SUM(C8:D8)*$D$4*$H$4</f>
        <v>-3.4766481982469313</v>
      </c>
      <c r="U8" s="92">
        <f>S8+T8+U7</f>
        <v>-3.4802931288763439E-2</v>
      </c>
      <c r="V8" s="68">
        <f>(U8-W8*E8)/B8</f>
        <v>0.22056314727256654</v>
      </c>
      <c r="W8" s="19">
        <f>-COUNT(D8:M8)</f>
        <v>-2</v>
      </c>
    </row>
    <row r="9" spans="1:23" x14ac:dyDescent="0.2">
      <c r="A9" s="20">
        <v>3</v>
      </c>
      <c r="B9" s="19">
        <f>C9*B4</f>
        <v>0.95274846591347873</v>
      </c>
      <c r="C9" s="19">
        <f>1/(1-D4*B4/(1-D4*B4))</f>
        <v>1.3636292525698355</v>
      </c>
      <c r="D9" s="32">
        <f>C9*D4*C8</f>
        <v>0.52044742514375508</v>
      </c>
      <c r="E9" s="1">
        <f>D9*(D4)</f>
        <v>0.15681817257392033</v>
      </c>
      <c r="F9" s="1">
        <f>E9*D4</f>
        <v>4.7251534086524133E-2</v>
      </c>
      <c r="G9" s="1"/>
      <c r="H9" s="1"/>
      <c r="I9" s="1"/>
      <c r="J9" s="1"/>
      <c r="K9" s="1"/>
      <c r="L9" s="1"/>
      <c r="M9" s="3"/>
      <c r="N9">
        <f>B9+F9</f>
        <v>1.0000000000000029</v>
      </c>
      <c r="R9" s="16">
        <f>B9-F9</f>
        <v>0.90549693182695457</v>
      </c>
      <c r="S9" s="16">
        <f>SUM(C9:E9)*$B$4*$F$4</f>
        <v>4.277833070912135</v>
      </c>
      <c r="T9" s="3">
        <f>SUM(C9:E9)*$D$4*$H$4</f>
        <v>-4.3046534532176226</v>
      </c>
      <c r="U9" s="92">
        <f t="shared" ref="U9:U15" si="0">S9+T9+U8</f>
        <v>-6.1623313594250995E-2</v>
      </c>
      <c r="V9" s="68">
        <f>(U9-W9*F9)/B9</f>
        <v>8.4105397733170745E-2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0.98002933331729947</v>
      </c>
      <c r="C10" s="19">
        <f>1/(1-D4*B4/(1-D4*B4/(1-D4*B4)))</f>
        <v>1.4026752234197188</v>
      </c>
      <c r="D10" s="32">
        <f>C10*D4*C9</f>
        <v>0.57633229922207774</v>
      </c>
      <c r="E10" s="1">
        <f>D10*D4*C8</f>
        <v>0.21996496525139572</v>
      </c>
      <c r="F10" s="1">
        <f>E10*D4</f>
        <v>6.6278556131739691E-2</v>
      </c>
      <c r="G10" s="1">
        <f>F10*D4</f>
        <v>1.9970666682703898E-2</v>
      </c>
      <c r="H10" s="1"/>
      <c r="I10" s="1"/>
      <c r="J10" s="1"/>
      <c r="K10" s="1"/>
      <c r="L10" s="1"/>
      <c r="M10" s="3"/>
      <c r="N10">
        <f>B10+G10</f>
        <v>1.0000000000000033</v>
      </c>
      <c r="R10" s="16">
        <f>B10-G10</f>
        <v>0.9600586666345956</v>
      </c>
      <c r="S10" s="16">
        <f>SUM(C10:F10)*$B$4*$F$4</f>
        <v>4.7480965659171357</v>
      </c>
      <c r="T10" s="3">
        <f>SUM(C10:F10)*$D$4*$H$4</f>
        <v>-4.7778653210345752</v>
      </c>
      <c r="U10" s="92">
        <f t="shared" si="0"/>
        <v>-9.1392068711690477E-2</v>
      </c>
      <c r="V10" s="68">
        <f>(U10-W10*G10)/B10</f>
        <v>-1.1743936216599487E-2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0.99146102416169157</v>
      </c>
      <c r="C11" s="19">
        <f>1/(1-D4*B4/(1-D4*B4/(1-D4*B4/(1-D4*B4))))</f>
        <v>1.4190369270586765</v>
      </c>
      <c r="D11" s="32">
        <f>C11*D4*C10</f>
        <v>0.59975012512491921</v>
      </c>
      <c r="E11" s="1">
        <f>D11*D4*C9</f>
        <v>0.24642580320857638</v>
      </c>
      <c r="F11" s="1">
        <f>E11*D4*C8</f>
        <v>9.4051718623069894E-2</v>
      </c>
      <c r="G11" s="1">
        <f>F11*D4</f>
        <v>2.8339113480737234E-2</v>
      </c>
      <c r="H11" s="1">
        <f>G11*D4</f>
        <v>8.5389758383118963E-3</v>
      </c>
      <c r="I11" s="1"/>
      <c r="J11" s="1"/>
      <c r="K11" s="1"/>
      <c r="L11" s="1"/>
      <c r="M11" s="3"/>
      <c r="N11">
        <f>B11+H11</f>
        <v>1.0000000000000036</v>
      </c>
      <c r="R11" s="16">
        <f>B11-H11</f>
        <v>0.9829220483233797</v>
      </c>
      <c r="S11" s="16">
        <f>SUM(C11:G11)*$B$4*$F$4</f>
        <v>5.0045547486991788</v>
      </c>
      <c r="T11" s="3">
        <f>SUM(C11:G11)*$D$4*$H$4</f>
        <v>-5.0359313988404697</v>
      </c>
      <c r="U11" s="92">
        <f t="shared" si="0"/>
        <v>-0.12276871885298135</v>
      </c>
      <c r="V11" s="68">
        <f>(U11-W11*H11)/B11</f>
        <v>-8.0763477040488377E-2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0.99633100596317348</v>
      </c>
      <c r="C12" s="19">
        <f>1/(1-D4*B4/(1-D4*B4/(1-D4*B4/(1-D4*B4/(1-D4*B4)))))</f>
        <v>1.4260071294589673</v>
      </c>
      <c r="D12" s="32">
        <f>C12*D4*C11</f>
        <v>0.60972628591595857</v>
      </c>
      <c r="E12" s="1">
        <f>D12*D4*C10</f>
        <v>0.25769830882979383</v>
      </c>
      <c r="F12" s="1">
        <f>E12*D4*C9</f>
        <v>0.10588328385199895</v>
      </c>
      <c r="G12" s="1">
        <f>F12*D4*C8</f>
        <v>4.0411777866078025E-2</v>
      </c>
      <c r="H12" s="1">
        <f>G12*D4</f>
        <v>1.2176640423710625E-2</v>
      </c>
      <c r="I12" s="1">
        <f>H12*D4</f>
        <v>3.6689940368301189E-3</v>
      </c>
      <c r="J12" s="1"/>
      <c r="K12" s="1"/>
      <c r="L12" s="1"/>
      <c r="M12" s="3"/>
      <c r="N12">
        <f>B12+I12</f>
        <v>1.0000000000000036</v>
      </c>
      <c r="R12" s="16">
        <f>B12-I12</f>
        <v>0.9926620119263434</v>
      </c>
      <c r="S12" s="16">
        <f>SUM(C12:H12)*$B$4*$F$4</f>
        <v>5.139330702133063</v>
      </c>
      <c r="T12" s="3">
        <f>SUM(C12:H12)*$D$4*$H$4</f>
        <v>-5.1715523461151047</v>
      </c>
      <c r="U12" s="92">
        <f t="shared" si="0"/>
        <v>-0.1549903628350231</v>
      </c>
      <c r="V12" s="68">
        <f>(U12-W12*I12)/B12</f>
        <v>-0.1334660848835989</v>
      </c>
      <c r="W12" s="19">
        <f t="shared" si="1"/>
        <v>-6</v>
      </c>
    </row>
    <row r="13" spans="1:23" x14ac:dyDescent="0.2">
      <c r="A13" s="20">
        <v>7</v>
      </c>
      <c r="B13" s="19">
        <f>C13*B4</f>
        <v>0.99842021514177159</v>
      </c>
      <c r="C13" s="19">
        <f>1/(1-D4*B4/(1-D4*B4/(1-D4*B4/(1-D4*B4/(1-D4*B4/(1-D4*B4))))))</f>
        <v>1.428997327661955</v>
      </c>
      <c r="D13" s="32">
        <f>C13*D4*C12</f>
        <v>0.61400603223564043</v>
      </c>
      <c r="E13" s="1">
        <f>D13*D4*C11</f>
        <v>0.26253418361735043</v>
      </c>
      <c r="F13" s="1">
        <f>E13*D4*C10</f>
        <v>0.11095899371726761</v>
      </c>
      <c r="G13" s="1">
        <f>F13*D4*C9</f>
        <v>4.5590918625148885E-2</v>
      </c>
      <c r="H13" s="1">
        <f>G13*D4*C8</f>
        <v>1.7400386625383017E-2</v>
      </c>
      <c r="I13" s="1">
        <f>H13*D4</f>
        <v>5.2429826738378876E-3</v>
      </c>
      <c r="J13" s="1">
        <f>I13*D4</f>
        <v>1.5797848582320914E-3</v>
      </c>
      <c r="K13" s="1"/>
      <c r="L13" s="1"/>
      <c r="M13" s="3"/>
      <c r="N13">
        <f>B13+J13</f>
        <v>1.0000000000000038</v>
      </c>
      <c r="R13" s="16">
        <f>B13-J13</f>
        <v>0.99684043028353952</v>
      </c>
      <c r="S13" s="16">
        <f>SUM(C13:I13)*$B$4*$F$4</f>
        <v>5.2081388194361091</v>
      </c>
      <c r="T13" s="3">
        <f>SUM(C13:I13)*$D$4*$H$4</f>
        <v>-5.2407918640785311</v>
      </c>
      <c r="U13" s="92">
        <f t="shared" si="0"/>
        <v>-0.18764340747744512</v>
      </c>
      <c r="V13" s="68">
        <f>(U13-W13*J13)/B13</f>
        <v>-0.17686432104617006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0.99931916834456858</v>
      </c>
      <c r="C14" s="19">
        <f>1/(1-D4*B4/(1-D4*B4/(1-D4*B4/(1-D4*B4/(1-D4*B4/(1-D4*B4/(1-D4*B4)))))))</f>
        <v>1.4302839619918775</v>
      </c>
      <c r="D14" s="32">
        <f>C14*D4*C13</f>
        <v>0.61584753843839324</v>
      </c>
      <c r="E14" s="1">
        <f>D14*D4*C12</f>
        <v>0.26461498298063696</v>
      </c>
      <c r="F14" s="1">
        <f>E14*D4*C11</f>
        <v>0.11314299026801669</v>
      </c>
      <c r="G14" s="1">
        <f>F14*D4*C10</f>
        <v>4.7819419830675523E-2</v>
      </c>
      <c r="H14" s="1">
        <f>G14*D4*C9</f>
        <v>1.964808083747864E-2</v>
      </c>
      <c r="I14" s="1">
        <f>H14*D4*C8</f>
        <v>7.4989540313916241E-3</v>
      </c>
      <c r="J14" s="1">
        <f>I14*D4</f>
        <v>2.2595409461269728E-3</v>
      </c>
      <c r="K14" s="1">
        <f>J14*D4</f>
        <v>6.8083165543513988E-4</v>
      </c>
      <c r="L14" s="1"/>
      <c r="M14" s="3"/>
      <c r="N14">
        <f>B14+K14</f>
        <v>1.0000000000000038</v>
      </c>
      <c r="R14" s="16">
        <f>B14-K14</f>
        <v>0.99863833668913349</v>
      </c>
      <c r="S14" s="16">
        <f>SUM(C14:J14)*$B$4*$F$4</f>
        <v>5.2424819766385395</v>
      </c>
      <c r="T14" s="3">
        <f>SUM(C14:J14)*$D$4*$H$4</f>
        <v>-5.2753503397822872</v>
      </c>
      <c r="U14" s="92">
        <f t="shared" si="0"/>
        <v>-0.22051177062119276</v>
      </c>
      <c r="V14" s="68">
        <f>(U14-W14*K14)/B14</f>
        <v>-0.2152116402750282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0.99970647180824579</v>
      </c>
      <c r="C15" s="19">
        <f>1/(1-D4*B4/(1-D4*B4/(1-D4*B4/(1-D4*B4/(1-D4*B4/(1-D4*B4/(1-D4*B4/(1-D4*B4))))))))</f>
        <v>1.430838293330722</v>
      </c>
      <c r="D15" s="32">
        <f>C15*D4*C14</f>
        <v>0.61664092982794527</v>
      </c>
      <c r="E15" s="1">
        <f>D15*D4*C13</f>
        <v>0.26551147102707895</v>
      </c>
      <c r="F15" s="1">
        <f>E15*D4*C12</f>
        <v>0.1140839396145816</v>
      </c>
      <c r="G15" s="1">
        <f>F15*D4*C11</f>
        <v>4.8779543486750065E-2</v>
      </c>
      <c r="H15" s="1">
        <f>G15*D4*C10</f>
        <v>2.0616473575747259E-2</v>
      </c>
      <c r="I15" s="1">
        <f>H15*D4*C9</f>
        <v>8.4709128808830667E-3</v>
      </c>
      <c r="J15" s="1">
        <f>I15*D4*C8</f>
        <v>3.2330377110672023E-3</v>
      </c>
      <c r="K15" s="1">
        <f>J15*D4</f>
        <v>9.7416000390834572E-4</v>
      </c>
      <c r="L15" s="1">
        <f>K15*D4</f>
        <v>2.9352819175791617E-4</v>
      </c>
      <c r="M15" s="3"/>
      <c r="N15">
        <f>B15+L15</f>
        <v>1.0000000000000038</v>
      </c>
      <c r="R15" s="16">
        <f>B15-L15</f>
        <v>0.99941294361648791</v>
      </c>
      <c r="S15" s="16">
        <f>SUM(C15:K15)*$B$4*$F$4</f>
        <v>5.2593202193116761</v>
      </c>
      <c r="T15" s="3">
        <f>SUM(C15:K15)*$D$4*$H$4</f>
        <v>-5.2922941518169102</v>
      </c>
      <c r="U15" s="92">
        <f t="shared" si="0"/>
        <v>-0.25348570312642682</v>
      </c>
      <c r="V15" s="68">
        <f>(U15-W15*L15)/B15</f>
        <v>-0.25091760079024483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0.9998734295214301</v>
      </c>
      <c r="C16" s="33">
        <f>1/(1-D4*B4/(1-D4*B4/(1-D4*B4/(1-D4*B4/(1-D4*B4/(1-D4*B4/(1-D4*B4/(1-D4*B4/(1-D4*B4)))))))))</f>
        <v>1.4310772529615015</v>
      </c>
      <c r="D16" s="38">
        <f>C16*D4*C15</f>
        <v>0.6169829428086766</v>
      </c>
      <c r="E16" s="28">
        <f>D16*D4*C14</f>
        <v>0.26589792663145201</v>
      </c>
      <c r="F16" s="28">
        <f>E16*D4*C13</f>
        <v>0.11448956147407474</v>
      </c>
      <c r="G16" s="28">
        <f>F16*D4*C12</f>
        <v>4.9193430954914054E-2</v>
      </c>
      <c r="H16" s="28">
        <f>G16*D4*C11</f>
        <v>2.1033925657147966E-2</v>
      </c>
      <c r="I16" s="28">
        <f>H16*D4*C10</f>
        <v>8.8899022317134625E-3</v>
      </c>
      <c r="J16" s="28">
        <f>I16*D4*C9</f>
        <v>3.6526900222645466E-3</v>
      </c>
      <c r="K16" s="28">
        <f>J16*D4*C8</f>
        <v>1.3940982223381215E-3</v>
      </c>
      <c r="L16" s="28">
        <f>K16*D4</f>
        <v>4.200615183276757E-4</v>
      </c>
      <c r="M16" s="4">
        <f>L16*D4</f>
        <v>1.2657047857346455E-4</v>
      </c>
      <c r="N16">
        <f>B16+M16</f>
        <v>1.0000000000000036</v>
      </c>
      <c r="R16" s="17">
        <f>B16-M16</f>
        <v>0.99974685904285665</v>
      </c>
      <c r="S16" s="17">
        <f>SUM(C16:L16)*$B$4*$F$4</f>
        <v>5.2674592758271723</v>
      </c>
      <c r="T16" s="4">
        <f>SUM(C16:L16)*$D$4*$H$4</f>
        <v>-5.3004842371135057</v>
      </c>
      <c r="U16" s="93">
        <f>S16+T16+U15</f>
        <v>-0.28651066441276019</v>
      </c>
      <c r="V16" s="69">
        <f>(U16-W16*M16)/B16</f>
        <v>-0.28528106778830248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7</v>
      </c>
      <c r="D19" s="9">
        <f>SUM($C$19:C19)</f>
        <v>7</v>
      </c>
      <c r="E19" s="26">
        <f t="shared" ref="E19:E28" si="2">B19/R7</f>
        <v>2.5165355026144378</v>
      </c>
      <c r="F19" s="9">
        <f t="shared" ref="F19:F28" si="3">D19/R7</f>
        <v>17.615748518301064</v>
      </c>
      <c r="G19" s="2">
        <f>F19*2</f>
        <v>35.231497036602129</v>
      </c>
    </row>
    <row r="20" spans="1:7" x14ac:dyDescent="0.2">
      <c r="A20" s="19">
        <v>2</v>
      </c>
      <c r="B20" s="16">
        <f>C19</f>
        <v>7</v>
      </c>
      <c r="C20" s="1">
        <f>B20*$O$2</f>
        <v>49</v>
      </c>
      <c r="D20" s="3">
        <f>SUM($C$19:C20)</f>
        <v>56</v>
      </c>
      <c r="E20" s="16">
        <f t="shared" si="2"/>
        <v>9.0909230914952239</v>
      </c>
      <c r="F20" s="3">
        <f t="shared" si="3"/>
        <v>72.727384731961791</v>
      </c>
      <c r="G20" s="3">
        <f t="shared" ref="G20:G28" si="4">F20*2</f>
        <v>145.45476946392358</v>
      </c>
    </row>
    <row r="21" spans="1:7" x14ac:dyDescent="0.2">
      <c r="A21" s="19">
        <v>3</v>
      </c>
      <c r="B21" s="16">
        <f t="shared" ref="B21:B28" si="5">C20</f>
        <v>49</v>
      </c>
      <c r="C21" s="1">
        <f>B21*$O$2</f>
        <v>343</v>
      </c>
      <c r="D21" s="3">
        <f>SUM($C$19:C21)</f>
        <v>399</v>
      </c>
      <c r="E21" s="16">
        <f t="shared" si="2"/>
        <v>54.113932668039311</v>
      </c>
      <c r="F21" s="3">
        <f t="shared" si="3"/>
        <v>440.64202315403435</v>
      </c>
      <c r="G21" s="3">
        <f t="shared" si="4"/>
        <v>881.2840463080687</v>
      </c>
    </row>
    <row r="22" spans="1:7" x14ac:dyDescent="0.2">
      <c r="A22" s="19">
        <v>4</v>
      </c>
      <c r="B22" s="16">
        <f t="shared" si="5"/>
        <v>343</v>
      </c>
      <c r="C22" s="1">
        <f>B22*$O$2</f>
        <v>2401</v>
      </c>
      <c r="D22" s="3">
        <f>SUM($C$19:C22)</f>
        <v>2800</v>
      </c>
      <c r="E22" s="16">
        <f t="shared" si="2"/>
        <v>357.26983352210908</v>
      </c>
      <c r="F22" s="3">
        <f t="shared" si="3"/>
        <v>2916.4884369151764</v>
      </c>
      <c r="G22" s="3">
        <f t="shared" si="4"/>
        <v>5832.9768738303528</v>
      </c>
    </row>
    <row r="23" spans="1:7" x14ac:dyDescent="0.2">
      <c r="A23" s="19">
        <v>5</v>
      </c>
      <c r="B23" s="16">
        <f t="shared" si="5"/>
        <v>2401</v>
      </c>
      <c r="C23" s="1">
        <f>B23*$O$2</f>
        <v>16807</v>
      </c>
      <c r="D23" s="3">
        <f>SUM($C$19:C23)</f>
        <v>19607</v>
      </c>
      <c r="E23" s="16">
        <f t="shared" si="2"/>
        <v>2442.7165959859262</v>
      </c>
      <c r="F23" s="3">
        <f t="shared" si="3"/>
        <v>19947.665263430259</v>
      </c>
      <c r="G23" s="3">
        <f t="shared" si="4"/>
        <v>39895.330526860518</v>
      </c>
    </row>
    <row r="24" spans="1:7" x14ac:dyDescent="0.2">
      <c r="A24" s="19">
        <v>6</v>
      </c>
      <c r="B24" s="16">
        <f t="shared" si="5"/>
        <v>16807</v>
      </c>
      <c r="C24" s="1">
        <f>B24*$O$2</f>
        <v>117649</v>
      </c>
      <c r="D24" s="3">
        <f>SUM($C$19:C24)</f>
        <v>137256</v>
      </c>
      <c r="E24" s="16">
        <f t="shared" si="2"/>
        <v>16931.241246337831</v>
      </c>
      <c r="F24" s="3">
        <f t="shared" si="3"/>
        <v>138270.62822082138</v>
      </c>
      <c r="G24" s="3">
        <f t="shared" si="4"/>
        <v>276541.25644164276</v>
      </c>
    </row>
    <row r="25" spans="1:7" x14ac:dyDescent="0.2">
      <c r="A25" s="19">
        <v>7</v>
      </c>
      <c r="B25" s="16">
        <f t="shared" si="5"/>
        <v>117649</v>
      </c>
      <c r="C25" s="1">
        <f>B25*$O$2</f>
        <v>823543</v>
      </c>
      <c r="D25" s="3">
        <f>SUM($C$19:C25)</f>
        <v>960799</v>
      </c>
      <c r="E25" s="16">
        <f t="shared" si="2"/>
        <v>118021.89841611472</v>
      </c>
      <c r="F25" s="3">
        <f t="shared" si="3"/>
        <v>963844.33336708869</v>
      </c>
      <c r="G25" s="3">
        <f t="shared" si="4"/>
        <v>1927688.6667341774</v>
      </c>
    </row>
    <row r="26" spans="1:7" x14ac:dyDescent="0.2">
      <c r="A26" s="19">
        <v>8</v>
      </c>
      <c r="B26" s="16">
        <f t="shared" si="5"/>
        <v>823543</v>
      </c>
      <c r="C26" s="1">
        <f>B26*$O$2</f>
        <v>5764801</v>
      </c>
      <c r="D26" s="3">
        <f>SUM($C$19:C26)</f>
        <v>6725600</v>
      </c>
      <c r="E26" s="16">
        <f t="shared" si="2"/>
        <v>824665.91732334124</v>
      </c>
      <c r="F26" s="3">
        <f t="shared" si="3"/>
        <v>6734770.4898831807</v>
      </c>
      <c r="G26" s="3">
        <f t="shared" si="4"/>
        <v>13469540.979766361</v>
      </c>
    </row>
    <row r="27" spans="1:7" x14ac:dyDescent="0.2">
      <c r="A27" s="19">
        <v>9</v>
      </c>
      <c r="B27" s="16">
        <f t="shared" si="5"/>
        <v>5764801</v>
      </c>
      <c r="C27" s="1">
        <f>B27*$O$2</f>
        <v>40353607</v>
      </c>
      <c r="D27" s="3">
        <f>SUM($C$19:C27)</f>
        <v>47079207</v>
      </c>
      <c r="E27" s="16">
        <f t="shared" si="2"/>
        <v>5768187.2511470793</v>
      </c>
      <c r="F27" s="3">
        <f t="shared" si="3"/>
        <v>47106861.383682512</v>
      </c>
      <c r="G27" s="3">
        <f t="shared" si="4"/>
        <v>94213722.767365023</v>
      </c>
    </row>
    <row r="28" spans="1:7" ht="17" thickBot="1" x14ac:dyDescent="0.25">
      <c r="A28" s="33">
        <v>10</v>
      </c>
      <c r="B28" s="17">
        <f t="shared" si="5"/>
        <v>40353607</v>
      </c>
      <c r="C28" s="28">
        <f>B28*$O$2</f>
        <v>282475249</v>
      </c>
      <c r="D28" s="4">
        <f>SUM($C$19:C28)</f>
        <v>329554456</v>
      </c>
      <c r="E28" s="17">
        <f t="shared" si="2"/>
        <v>40363824.737227947</v>
      </c>
      <c r="F28" s="4">
        <f t="shared" si="3"/>
        <v>329637900.85373282</v>
      </c>
      <c r="G28" s="4">
        <f t="shared" si="4"/>
        <v>659275801.70746565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7</v>
      </c>
      <c r="D31" s="9">
        <f>SUM($C$31:C31)</f>
        <v>7</v>
      </c>
      <c r="E31" s="3">
        <f t="shared" ref="E31:E40" si="6">B31/R7</f>
        <v>2.5165355026144378</v>
      </c>
      <c r="F31" s="3">
        <f t="shared" ref="F31:F40" si="7">D31/R7</f>
        <v>17.615748518301064</v>
      </c>
      <c r="G31" s="2">
        <f>F31*2</f>
        <v>35.231497036602129</v>
      </c>
    </row>
    <row r="32" spans="1:7" x14ac:dyDescent="0.2">
      <c r="A32" s="19">
        <v>2</v>
      </c>
      <c r="B32" s="16">
        <f>B31*($O$2+1)</f>
        <v>8</v>
      </c>
      <c r="C32" s="1">
        <f>B32*$O$2</f>
        <v>56</v>
      </c>
      <c r="D32" s="3">
        <f>SUM($C$31:C32)</f>
        <v>63</v>
      </c>
      <c r="E32" s="3">
        <f t="shared" si="6"/>
        <v>10.389626390280256</v>
      </c>
      <c r="F32" s="3">
        <f t="shared" si="7"/>
        <v>81.818307823457005</v>
      </c>
      <c r="G32" s="3">
        <f t="shared" ref="G32:G40" si="8">F32*2</f>
        <v>163.63661564691401</v>
      </c>
    </row>
    <row r="33" spans="1:7" x14ac:dyDescent="0.2">
      <c r="A33" s="19">
        <v>3</v>
      </c>
      <c r="B33" s="16">
        <f>B32*($O$2+1)</f>
        <v>64</v>
      </c>
      <c r="C33" s="1">
        <f>B33*$O$2</f>
        <v>448</v>
      </c>
      <c r="D33" s="3">
        <f>SUM($C$31:C33)</f>
        <v>511</v>
      </c>
      <c r="E33" s="3">
        <f t="shared" si="6"/>
        <v>70.679422260296235</v>
      </c>
      <c r="F33" s="3">
        <f t="shared" si="7"/>
        <v>564.33101210955283</v>
      </c>
      <c r="G33" s="3">
        <f t="shared" si="8"/>
        <v>1128.6620242191057</v>
      </c>
    </row>
    <row r="34" spans="1:7" x14ac:dyDescent="0.2">
      <c r="A34" s="19">
        <v>4</v>
      </c>
      <c r="B34" s="16">
        <f>B33*($O$2+1)</f>
        <v>512</v>
      </c>
      <c r="C34" s="1">
        <f>B34*$O$2</f>
        <v>3584</v>
      </c>
      <c r="D34" s="3">
        <f>SUM($C$31:C34)</f>
        <v>4095</v>
      </c>
      <c r="E34" s="3">
        <f t="shared" si="6"/>
        <v>533.30074275020365</v>
      </c>
      <c r="F34" s="3">
        <f t="shared" si="7"/>
        <v>4265.3643389884455</v>
      </c>
      <c r="G34" s="3">
        <f t="shared" si="8"/>
        <v>8530.728677976891</v>
      </c>
    </row>
    <row r="35" spans="1:7" x14ac:dyDescent="0.2">
      <c r="A35" s="19">
        <v>5</v>
      </c>
      <c r="B35" s="16">
        <f>B34*($O$2+1)</f>
        <v>4096</v>
      </c>
      <c r="C35" s="1">
        <f>B35*$O$2</f>
        <v>28672</v>
      </c>
      <c r="D35" s="3">
        <f>SUM($C$31:C35)</f>
        <v>32767</v>
      </c>
      <c r="E35" s="3">
        <f t="shared" si="6"/>
        <v>4167.1666710363816</v>
      </c>
      <c r="F35" s="3">
        <f t="shared" si="7"/>
        <v>33336.315993615513</v>
      </c>
      <c r="G35" s="3">
        <f t="shared" si="8"/>
        <v>66672.631987231027</v>
      </c>
    </row>
    <row r="36" spans="1:7" x14ac:dyDescent="0.2">
      <c r="A36" s="19">
        <v>6</v>
      </c>
      <c r="B36" s="16">
        <f>B35*($O$2+1)</f>
        <v>32768</v>
      </c>
      <c r="C36" s="1">
        <f>B36*$O$2</f>
        <v>229376</v>
      </c>
      <c r="D36" s="3">
        <f>SUM($C$31:C36)</f>
        <v>262143</v>
      </c>
      <c r="E36" s="3">
        <f t="shared" si="6"/>
        <v>33010.228664246919</v>
      </c>
      <c r="F36" s="3">
        <f t="shared" si="7"/>
        <v>264080.82192174316</v>
      </c>
      <c r="G36" s="3">
        <f t="shared" si="8"/>
        <v>528161.64384348632</v>
      </c>
    </row>
    <row r="37" spans="1:7" x14ac:dyDescent="0.2">
      <c r="A37" s="19">
        <v>7</v>
      </c>
      <c r="B37" s="16">
        <f>B36*($O$2+1)</f>
        <v>262144</v>
      </c>
      <c r="C37" s="1">
        <f>B37*$O$2</f>
        <v>1835008</v>
      </c>
      <c r="D37" s="3">
        <f>SUM($C$31:C37)</f>
        <v>2097151</v>
      </c>
      <c r="E37" s="3">
        <f t="shared" si="6"/>
        <v>262974.88749070524</v>
      </c>
      <c r="F37" s="3">
        <f t="shared" si="7"/>
        <v>2103798.0967560578</v>
      </c>
      <c r="G37" s="3">
        <f t="shared" si="8"/>
        <v>4207596.1935121156</v>
      </c>
    </row>
    <row r="38" spans="1:7" x14ac:dyDescent="0.2">
      <c r="A38" s="19">
        <v>8</v>
      </c>
      <c r="B38" s="16">
        <f>B37*($O$2+1)</f>
        <v>2097152</v>
      </c>
      <c r="C38" s="1">
        <f>B38*$O$2</f>
        <v>14680064</v>
      </c>
      <c r="D38" s="3">
        <f>SUM($C$31:C38)</f>
        <v>16777215</v>
      </c>
      <c r="E38" s="3">
        <f t="shared" si="6"/>
        <v>2100011.5086236903</v>
      </c>
      <c r="F38" s="3">
        <f t="shared" si="7"/>
        <v>16800091.067626003</v>
      </c>
      <c r="G38" s="3">
        <f t="shared" si="8"/>
        <v>33600182.135252006</v>
      </c>
    </row>
    <row r="39" spans="1:7" x14ac:dyDescent="0.2">
      <c r="A39" s="19">
        <v>9</v>
      </c>
      <c r="B39" s="16">
        <f>B38*($O$2+1)</f>
        <v>16777216</v>
      </c>
      <c r="C39" s="1">
        <f>B39*$O$2</f>
        <v>117440512</v>
      </c>
      <c r="D39" s="3">
        <f>SUM($C$31:C39)</f>
        <v>134217727</v>
      </c>
      <c r="E39" s="3">
        <f t="shared" si="6"/>
        <v>16787070.957165875</v>
      </c>
      <c r="F39" s="3">
        <f t="shared" si="7"/>
        <v>134296566.65673959</v>
      </c>
      <c r="G39" s="3">
        <f t="shared" si="8"/>
        <v>268593133.31347919</v>
      </c>
    </row>
    <row r="40" spans="1:7" ht="17" thickBot="1" x14ac:dyDescent="0.25">
      <c r="A40" s="33">
        <v>10</v>
      </c>
      <c r="B40" s="17">
        <f>B39*($O$2+1)</f>
        <v>134217728</v>
      </c>
      <c r="C40" s="28">
        <f>B40*$O$2</f>
        <v>939524096</v>
      </c>
      <c r="D40" s="4">
        <f>SUM($C$31:C40)</f>
        <v>1073741823</v>
      </c>
      <c r="E40" s="3">
        <f t="shared" si="6"/>
        <v>134251712.60702747</v>
      </c>
      <c r="F40" s="3">
        <f t="shared" si="7"/>
        <v>1074013699.8559666</v>
      </c>
      <c r="G40" s="4">
        <f t="shared" si="8"/>
        <v>2148027399.7119331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7</v>
      </c>
      <c r="D43" s="9">
        <f>SUM(C43:C43)</f>
        <v>7</v>
      </c>
      <c r="E43" s="26">
        <f t="shared" ref="E43:E52" si="9">B43/R7</f>
        <v>2.5165355026144378</v>
      </c>
      <c r="F43" s="9">
        <f t="shared" ref="F43:F52" si="10">D43/R7</f>
        <v>17.615748518301064</v>
      </c>
      <c r="G43" s="2">
        <f>F43*2</f>
        <v>35.231497036602129</v>
      </c>
    </row>
    <row r="44" spans="1:7" x14ac:dyDescent="0.2">
      <c r="A44" s="19">
        <v>2</v>
      </c>
      <c r="B44" s="16">
        <f>B43*$O$2*2</f>
        <v>14</v>
      </c>
      <c r="C44" s="1">
        <f>B44*$O$2</f>
        <v>98</v>
      </c>
      <c r="D44" s="3">
        <f>SUM($C$43:C44)</f>
        <v>105</v>
      </c>
      <c r="E44" s="16">
        <f t="shared" si="9"/>
        <v>18.181846182990448</v>
      </c>
      <c r="F44" s="3">
        <f t="shared" si="10"/>
        <v>136.36384637242836</v>
      </c>
      <c r="G44" s="3">
        <f t="shared" ref="G44:G52" si="11">F44*2</f>
        <v>272.72769274485671</v>
      </c>
    </row>
    <row r="45" spans="1:7" x14ac:dyDescent="0.2">
      <c r="A45" s="19">
        <v>3</v>
      </c>
      <c r="B45" s="16">
        <f>B44*$O$2*2</f>
        <v>196</v>
      </c>
      <c r="C45" s="1">
        <f>B45*$O$2</f>
        <v>1372</v>
      </c>
      <c r="D45" s="3">
        <f>SUM($C$43:C45)</f>
        <v>1477</v>
      </c>
      <c r="E45" s="16">
        <f t="shared" si="9"/>
        <v>216.45573067215724</v>
      </c>
      <c r="F45" s="3">
        <f t="shared" si="10"/>
        <v>1631.1485418508992</v>
      </c>
      <c r="G45" s="3">
        <f t="shared" si="11"/>
        <v>3262.2970837017983</v>
      </c>
    </row>
    <row r="46" spans="1:7" x14ac:dyDescent="0.2">
      <c r="A46" s="19">
        <v>4</v>
      </c>
      <c r="B46" s="16">
        <f>B45*$O$2*2</f>
        <v>2744</v>
      </c>
      <c r="C46" s="1">
        <f>B46*$O$2</f>
        <v>19208</v>
      </c>
      <c r="D46" s="3">
        <f>SUM($C$43:C46)</f>
        <v>20685</v>
      </c>
      <c r="E46" s="16">
        <f t="shared" si="9"/>
        <v>2858.1586681768727</v>
      </c>
      <c r="F46" s="3">
        <f t="shared" si="10"/>
        <v>21545.558327710864</v>
      </c>
      <c r="G46" s="3">
        <f t="shared" si="11"/>
        <v>43091.116655421727</v>
      </c>
    </row>
    <row r="47" spans="1:7" x14ac:dyDescent="0.2">
      <c r="A47" s="19">
        <v>5</v>
      </c>
      <c r="B47" s="16">
        <f>B46*$O$2*2</f>
        <v>38416</v>
      </c>
      <c r="C47" s="1">
        <f>B47*$O$2</f>
        <v>268912</v>
      </c>
      <c r="D47" s="3">
        <f>SUM($C$43:C47)</f>
        <v>289597</v>
      </c>
      <c r="E47" s="16">
        <f t="shared" si="9"/>
        <v>39083.46553577482</v>
      </c>
      <c r="F47" s="3">
        <f t="shared" si="10"/>
        <v>294628.65391409257</v>
      </c>
      <c r="G47" s="3">
        <f t="shared" si="11"/>
        <v>589257.30782818515</v>
      </c>
    </row>
    <row r="48" spans="1:7" x14ac:dyDescent="0.2">
      <c r="A48" s="19">
        <v>6</v>
      </c>
      <c r="B48" s="16">
        <f>B47*$O$2*2</f>
        <v>537824</v>
      </c>
      <c r="C48" s="1">
        <f>B48*$O$2</f>
        <v>3764768</v>
      </c>
      <c r="D48" s="3">
        <f>SUM($C$43:C48)</f>
        <v>4054365</v>
      </c>
      <c r="E48" s="16">
        <f t="shared" si="9"/>
        <v>541799.7198828106</v>
      </c>
      <c r="F48" s="3">
        <f t="shared" si="10"/>
        <v>4084335.8074438316</v>
      </c>
      <c r="G48" s="3">
        <f t="shared" si="11"/>
        <v>8168671.6148876632</v>
      </c>
    </row>
    <row r="49" spans="1:7" x14ac:dyDescent="0.2">
      <c r="A49" s="19">
        <v>7</v>
      </c>
      <c r="B49" s="16">
        <f>B48*$O$2*2</f>
        <v>7529536</v>
      </c>
      <c r="C49" s="1">
        <f>B49*$O$2</f>
        <v>52706752</v>
      </c>
      <c r="D49" s="3">
        <f>SUM($C$43:C49)</f>
        <v>56761117</v>
      </c>
      <c r="E49" s="16">
        <f t="shared" si="9"/>
        <v>7553401.4986313423</v>
      </c>
      <c r="F49" s="3">
        <f t="shared" si="10"/>
        <v>56941026.141821884</v>
      </c>
      <c r="G49" s="3">
        <f t="shared" si="11"/>
        <v>113882052.28364377</v>
      </c>
    </row>
    <row r="50" spans="1:7" x14ac:dyDescent="0.2">
      <c r="A50" s="19">
        <v>8</v>
      </c>
      <c r="B50" s="16">
        <f>B49*$O$2*2</f>
        <v>105413504</v>
      </c>
      <c r="C50" s="1">
        <f>B50*$O$2</f>
        <v>737894528</v>
      </c>
      <c r="D50" s="3">
        <f>SUM($C$43:C50)</f>
        <v>794655645</v>
      </c>
      <c r="E50" s="16">
        <f t="shared" si="9"/>
        <v>105557237.41738768</v>
      </c>
      <c r="F50" s="3">
        <f t="shared" si="10"/>
        <v>795739173.83803451</v>
      </c>
      <c r="G50" s="3">
        <f t="shared" si="11"/>
        <v>1591478347.676069</v>
      </c>
    </row>
    <row r="51" spans="1:7" x14ac:dyDescent="0.2">
      <c r="A51" s="19">
        <v>9</v>
      </c>
      <c r="B51" s="16">
        <f>B50*$O$2*2</f>
        <v>1475789056</v>
      </c>
      <c r="C51" s="1">
        <f>B51*$O$2</f>
        <v>10330523392</v>
      </c>
      <c r="D51" s="3">
        <f>SUM($C$43:C51)</f>
        <v>11125179037</v>
      </c>
      <c r="E51" s="16">
        <f t="shared" si="9"/>
        <v>1476655936.2936523</v>
      </c>
      <c r="F51" s="3">
        <f t="shared" si="10"/>
        <v>11131713980.751831</v>
      </c>
      <c r="G51" s="3">
        <f t="shared" si="11"/>
        <v>22263427961.503662</v>
      </c>
    </row>
    <row r="52" spans="1:7" ht="17" thickBot="1" x14ac:dyDescent="0.25">
      <c r="A52" s="33">
        <v>10</v>
      </c>
      <c r="B52" s="17">
        <f>B51*$O$2*2</f>
        <v>20661046784</v>
      </c>
      <c r="C52" s="28">
        <f>B52*$O$2</f>
        <v>144627327488</v>
      </c>
      <c r="D52" s="4">
        <f>SUM($C$43:C52)</f>
        <v>155752506525</v>
      </c>
      <c r="E52" s="17">
        <f t="shared" si="9"/>
        <v>20666278265.460709</v>
      </c>
      <c r="F52" s="4">
        <f t="shared" si="10"/>
        <v>155791943846.78061</v>
      </c>
      <c r="G52" s="4">
        <f t="shared" si="11"/>
        <v>311583887693.56122</v>
      </c>
    </row>
  </sheetData>
  <conditionalFormatting sqref="R7:R16">
    <cfRule type="cellIs" dxfId="95" priority="35" operator="lessThanOrEqual">
      <formula>0</formula>
    </cfRule>
    <cfRule type="cellIs" dxfId="94" priority="36" operator="greaterThan">
      <formula>0</formula>
    </cfRule>
  </conditionalFormatting>
  <conditionalFormatting sqref="F43:F52">
    <cfRule type="cellIs" dxfId="93" priority="31" stopIfTrue="1" operator="lessThan">
      <formula>0</formula>
    </cfRule>
    <cfRule type="cellIs" dxfId="92" priority="32" operator="equal">
      <formula>MIN($F$43:$F$52)</formula>
    </cfRule>
  </conditionalFormatting>
  <conditionalFormatting sqref="E43:E52">
    <cfRule type="cellIs" dxfId="91" priority="29" stopIfTrue="1" operator="lessThan">
      <formula>0</formula>
    </cfRule>
    <cfRule type="cellIs" dxfId="90" priority="30" operator="equal">
      <formula>MIN($E$43:$E$52)</formula>
    </cfRule>
  </conditionalFormatting>
  <conditionalFormatting sqref="F19:F28">
    <cfRule type="cellIs" dxfId="89" priority="21" stopIfTrue="1" operator="lessThan">
      <formula>0</formula>
    </cfRule>
    <cfRule type="cellIs" dxfId="88" priority="22" operator="equal">
      <formula>MIN($F$19:$F$28)</formula>
    </cfRule>
  </conditionalFormatting>
  <conditionalFormatting sqref="E19:E28">
    <cfRule type="cellIs" dxfId="87" priority="19" stopIfTrue="1" operator="lessThan">
      <formula>0</formula>
    </cfRule>
    <cfRule type="cellIs" dxfId="86" priority="20" operator="equal">
      <formula>MIN($E$19:$E$28)</formula>
    </cfRule>
  </conditionalFormatting>
  <conditionalFormatting sqref="F31:F40">
    <cfRule type="cellIs" dxfId="85" priority="15" stopIfTrue="1" operator="lessThan">
      <formula>0</formula>
    </cfRule>
    <cfRule type="cellIs" dxfId="84" priority="16" operator="equal">
      <formula>MIN($F$31:$F$40)</formula>
    </cfRule>
  </conditionalFormatting>
  <conditionalFormatting sqref="E31:E40">
    <cfRule type="cellIs" dxfId="83" priority="13" stopIfTrue="1" operator="lessThan">
      <formula>0</formula>
    </cfRule>
    <cfRule type="cellIs" dxfId="82" priority="14" operator="equal">
      <formula>MIN($E$31:$E$40)</formula>
    </cfRule>
  </conditionalFormatting>
  <conditionalFormatting sqref="G19:G28">
    <cfRule type="cellIs" dxfId="81" priority="11" stopIfTrue="1" operator="lessThanOrEqual">
      <formula>0</formula>
    </cfRule>
    <cfRule type="cellIs" dxfId="80" priority="12" operator="equal">
      <formula>MIN($G$19:$G$28)</formula>
    </cfRule>
  </conditionalFormatting>
  <conditionalFormatting sqref="G31:G40">
    <cfRule type="cellIs" dxfId="79" priority="9" stopIfTrue="1" operator="lessThanOrEqual">
      <formula>0</formula>
    </cfRule>
    <cfRule type="cellIs" dxfId="78" priority="10" operator="equal">
      <formula>MIN($G$19:$G$28)</formula>
    </cfRule>
  </conditionalFormatting>
  <conditionalFormatting sqref="G43:G52">
    <cfRule type="cellIs" dxfId="77" priority="7" stopIfTrue="1" operator="lessThanOrEqual">
      <formula>0</formula>
    </cfRule>
    <cfRule type="cellIs" dxfId="76" priority="8" operator="equal">
      <formula>MIN($G$19:$G$28)</formula>
    </cfRule>
  </conditionalFormatting>
  <conditionalFormatting sqref="S7:T16">
    <cfRule type="cellIs" dxfId="75" priority="3" operator="lessThanOrEqual">
      <formula>0</formula>
    </cfRule>
    <cfRule type="cellIs" dxfId="74" priority="4" operator="greaterThan">
      <formula>0</formula>
    </cfRule>
  </conditionalFormatting>
  <conditionalFormatting sqref="U7:U16">
    <cfRule type="cellIs" dxfId="73" priority="1" operator="lessThanOrEqual">
      <formula>0</formula>
    </cfRule>
    <cfRule type="cellIs" dxfId="72" priority="2" operator="greaterThan">
      <formula>0</formula>
    </cfRule>
  </conditionalFormatting>
  <pageMargins left="0.25" right="0.25" top="0.75" bottom="0.75" header="0.3" footer="0.3"/>
  <pageSetup paperSize="9" scale="6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8.6640625" customWidth="1"/>
    <col min="18" max="18" width="9.33203125" customWidth="1"/>
  </cols>
  <sheetData>
    <row r="1" spans="1:23" x14ac:dyDescent="0.2">
      <c r="C1" t="s">
        <v>9</v>
      </c>
      <c r="D1">
        <f>C2+E2</f>
        <v>1.0000000000000013</v>
      </c>
    </row>
    <row r="2" spans="1:23" x14ac:dyDescent="0.2">
      <c r="A2" t="s">
        <v>4</v>
      </c>
      <c r="B2" s="34" t="s">
        <v>12</v>
      </c>
      <c r="C2" s="40">
        <f>'P Analysis'!B46</f>
        <v>0.72590709472929438</v>
      </c>
      <c r="D2" s="34" t="s">
        <v>13</v>
      </c>
      <c r="E2" s="40">
        <f>'P Analysis'!M46</f>
        <v>0.27409290527070684</v>
      </c>
      <c r="F2" s="34" t="s">
        <v>17</v>
      </c>
      <c r="G2" s="40">
        <f>'P Analysis'!V46</f>
        <v>3.0000000000000009</v>
      </c>
      <c r="H2" t="s">
        <v>20</v>
      </c>
      <c r="I2" s="48">
        <f>'P Analysis'!W46</f>
        <v>-8</v>
      </c>
      <c r="J2" t="s">
        <v>6</v>
      </c>
      <c r="K2" s="48">
        <f>C2*G2-E2*I2</f>
        <v>4.3704645263535387</v>
      </c>
      <c r="L2" t="s">
        <v>5</v>
      </c>
      <c r="M2" s="48">
        <v>3</v>
      </c>
      <c r="N2" t="s">
        <v>47</v>
      </c>
      <c r="O2" s="48">
        <v>8</v>
      </c>
    </row>
    <row r="4" spans="1:23" x14ac:dyDescent="0.2">
      <c r="A4" t="s">
        <v>10</v>
      </c>
      <c r="B4">
        <f>$C$2</f>
        <v>0.72590709472929438</v>
      </c>
      <c r="C4" t="s">
        <v>11</v>
      </c>
      <c r="D4">
        <f>$E$2</f>
        <v>0.27409290527070684</v>
      </c>
      <c r="E4" t="s">
        <v>5</v>
      </c>
      <c r="F4">
        <f>$G$2</f>
        <v>3.0000000000000009</v>
      </c>
      <c r="G4" t="s">
        <v>72</v>
      </c>
      <c r="H4">
        <f>$I$2</f>
        <v>-8</v>
      </c>
      <c r="I4" t="s">
        <v>6</v>
      </c>
      <c r="J4">
        <f>$K$2</f>
        <v>4.3704645263535387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0.72590709472929438</v>
      </c>
      <c r="C7" s="18">
        <v>1</v>
      </c>
      <c r="D7" s="37">
        <f>C7*D4</f>
        <v>0.27409290527070684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1.0000000000000013</v>
      </c>
      <c r="R7" s="26">
        <f>B7-D7</f>
        <v>0.45181418945858753</v>
      </c>
      <c r="S7" s="26">
        <f>SUM(C7)*$B$4*$F$4</f>
        <v>2.1777212841878839</v>
      </c>
      <c r="T7" s="9">
        <f>SUM(C7)*$D$4*$H$4</f>
        <v>-2.1927432421656547</v>
      </c>
      <c r="U7" s="91">
        <f>S7+T7</f>
        <v>-1.5021957977770839E-2</v>
      </c>
      <c r="V7" s="68">
        <f>(U7-W7*D7)/B7</f>
        <v>0.35689270593167144</v>
      </c>
      <c r="W7" s="18">
        <f>-COUNT(D7:M7)</f>
        <v>-1</v>
      </c>
    </row>
    <row r="8" spans="1:23" x14ac:dyDescent="0.2">
      <c r="A8" s="20">
        <v>2</v>
      </c>
      <c r="B8" s="19">
        <f>C8*B4</f>
        <v>0.90621257116325848</v>
      </c>
      <c r="C8" s="19">
        <f>1/(1-B4*D4)</f>
        <v>1.2483864364229746</v>
      </c>
      <c r="D8" s="32">
        <f>C8*D4</f>
        <v>0.34217386525971766</v>
      </c>
      <c r="E8" s="1">
        <f>D8*D4</f>
        <v>9.3787428836743403E-2</v>
      </c>
      <c r="F8" s="1"/>
      <c r="G8" s="1"/>
      <c r="H8" s="1"/>
      <c r="I8" s="1"/>
      <c r="J8" s="1"/>
      <c r="K8" s="1"/>
      <c r="L8" s="1"/>
      <c r="M8" s="3"/>
      <c r="N8">
        <f>B8+E8</f>
        <v>1.0000000000000018</v>
      </c>
      <c r="R8" s="16">
        <f>B8-E8</f>
        <v>0.81242514232651508</v>
      </c>
      <c r="S8" s="16">
        <f>SUM(C8:D8)*$B$4*$F$4</f>
        <v>3.4637970227587003</v>
      </c>
      <c r="T8" s="3">
        <f>SUM(C8:D8)*$D$4*$H$4</f>
        <v>-3.4876903527716889</v>
      </c>
      <c r="U8" s="92">
        <f>S8+T8+U7</f>
        <v>-3.8915287990759495E-2</v>
      </c>
      <c r="V8" s="68">
        <f>(U8-W8*E8)/B8</f>
        <v>0.16404492104087748</v>
      </c>
      <c r="W8" s="19">
        <f>-COUNT(D8:M8)</f>
        <v>-2</v>
      </c>
    </row>
    <row r="9" spans="1:23" x14ac:dyDescent="0.2">
      <c r="A9" s="20">
        <v>3</v>
      </c>
      <c r="B9" s="19">
        <f>C9*B4</f>
        <v>0.96579829038024467</v>
      </c>
      <c r="C9" s="19">
        <f>1/(1-D4*B4/(1-D4*B4))</f>
        <v>1.3304709340806355</v>
      </c>
      <c r="D9" s="32">
        <f>C9*D4*C8</f>
        <v>0.45525238213007813</v>
      </c>
      <c r="E9" s="1">
        <f>D9*(D4)</f>
        <v>0.12478144804944313</v>
      </c>
      <c r="F9" s="1">
        <f>E9*D4</f>
        <v>3.4201709619757645E-2</v>
      </c>
      <c r="G9" s="1"/>
      <c r="H9" s="1"/>
      <c r="I9" s="1"/>
      <c r="J9" s="1"/>
      <c r="K9" s="1"/>
      <c r="L9" s="1"/>
      <c r="M9" s="3"/>
      <c r="N9">
        <f>B9+F9</f>
        <v>1.0000000000000022</v>
      </c>
      <c r="R9" s="16">
        <f>B9-F9</f>
        <v>0.93159658076048701</v>
      </c>
      <c r="S9" s="16">
        <f>SUM(C9:E9)*$B$4*$F$4</f>
        <v>4.160546888671699</v>
      </c>
      <c r="T9" s="3">
        <f>SUM(C9:E9)*$D$4*$H$4</f>
        <v>-4.1892464109567458</v>
      </c>
      <c r="U9" s="92">
        <f t="shared" ref="U9:U15" si="0">S9+T9+U8</f>
        <v>-6.7614810275806292E-2</v>
      </c>
      <c r="V9" s="68">
        <f>(U9-W9*F9)/B9</f>
        <v>3.6229426922769342E-2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0.98725053542595465</v>
      </c>
      <c r="C10" s="19">
        <f>1/(1-D4*B4/(1-D4*B4/(1-D4*B4)))</f>
        <v>1.3600232627484108</v>
      </c>
      <c r="D10" s="32">
        <f>C10*D4*C9</f>
        <v>0.4959632787204965</v>
      </c>
      <c r="E10" s="1">
        <f>D10*D4*C8</f>
        <v>0.16970567210667498</v>
      </c>
      <c r="F10" s="1">
        <f>E10*D4</f>
        <v>4.6515120708636504E-2</v>
      </c>
      <c r="G10" s="1">
        <f>F10*D4</f>
        <v>1.2749464574047799E-2</v>
      </c>
      <c r="H10" s="1"/>
      <c r="I10" s="1"/>
      <c r="J10" s="1"/>
      <c r="K10" s="1"/>
      <c r="L10" s="1"/>
      <c r="M10" s="3"/>
      <c r="N10">
        <f>B10+G10</f>
        <v>1.0000000000000024</v>
      </c>
      <c r="R10" s="16">
        <f>B10-G10</f>
        <v>0.97450107085190685</v>
      </c>
      <c r="S10" s="16">
        <f>SUM(C10:F10)*$B$4*$F$4</f>
        <v>4.5126900171209803</v>
      </c>
      <c r="T10" s="3">
        <f>SUM(C10:F10)*$D$4*$H$4</f>
        <v>-4.5438186286178261</v>
      </c>
      <c r="U10" s="92">
        <f t="shared" si="0"/>
        <v>-9.8743421772652162E-2</v>
      </c>
      <c r="V10" s="68">
        <f>(U10-W10*G10)/B10</f>
        <v>-4.8362155059111595E-2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0.99520903487191914</v>
      </c>
      <c r="C11" s="19">
        <f>1/(1-D4*B4/(1-D4*B4/(1-D4*B4/(1-D4*B4))))</f>
        <v>1.3709867861851563</v>
      </c>
      <c r="D11" s="32">
        <f>C11*D4*C10</f>
        <v>0.51106648340929206</v>
      </c>
      <c r="E11" s="1">
        <f>D11*D4*C9</f>
        <v>0.1863719656115293</v>
      </c>
      <c r="F11" s="1">
        <f>E11*D4*C8</f>
        <v>6.3771615849348165E-2</v>
      </c>
      <c r="G11" s="1">
        <f>F11*D4</f>
        <v>1.7479347461955293E-2</v>
      </c>
      <c r="H11" s="1">
        <f>G11*D4</f>
        <v>4.7909651280834825E-3</v>
      </c>
      <c r="I11" s="1"/>
      <c r="J11" s="1"/>
      <c r="K11" s="1"/>
      <c r="L11" s="1"/>
      <c r="M11" s="3"/>
      <c r="N11">
        <f>B11+H11</f>
        <v>1.0000000000000027</v>
      </c>
      <c r="R11" s="16">
        <f>B11-H11</f>
        <v>0.99041806974383562</v>
      </c>
      <c r="S11" s="16">
        <f>SUM(C11:G11)*$B$4*$F$4</f>
        <v>4.6813956116231825</v>
      </c>
      <c r="T11" s="3">
        <f>SUM(C11:G11)*$D$4*$H$4</f>
        <v>-4.7136879571431232</v>
      </c>
      <c r="U11" s="92">
        <f t="shared" si="0"/>
        <v>-0.13103576729259281</v>
      </c>
      <c r="V11" s="68">
        <f>(U11-W11*H11)/B11</f>
        <v>-0.10759643240774681</v>
      </c>
      <c r="W11" s="19">
        <f t="shared" si="1"/>
        <v>-5</v>
      </c>
    </row>
    <row r="12" spans="1:23" x14ac:dyDescent="0.2">
      <c r="A12" s="20">
        <v>6</v>
      </c>
      <c r="B12" s="19">
        <f>C12*B4</f>
        <v>0.99819426160751357</v>
      </c>
      <c r="C12" s="19">
        <f>1/(1-D4*B4/(1-D4*B4/(1-D4*B4/(1-D4*B4/(1-D4*B4)))))</f>
        <v>1.3750991950006504</v>
      </c>
      <c r="D12" s="32">
        <f>C12*D4*C11</f>
        <v>0.51673168332998942</v>
      </c>
      <c r="E12" s="1">
        <f>D12*D4*C10</f>
        <v>0.19262347888884473</v>
      </c>
      <c r="F12" s="1">
        <f>E12*D4*C9</f>
        <v>7.024451328516175E-2</v>
      </c>
      <c r="G12" s="1">
        <f>F12*D4*C8</f>
        <v>2.4035836624071386E-2</v>
      </c>
      <c r="H12" s="1">
        <f>G12*D4</f>
        <v>6.5880522909037851E-3</v>
      </c>
      <c r="I12" s="1">
        <f>H12*D4</f>
        <v>1.8057383924891543E-3</v>
      </c>
      <c r="J12" s="1"/>
      <c r="K12" s="1"/>
      <c r="L12" s="1"/>
      <c r="M12" s="3"/>
      <c r="N12">
        <f>B12+I12</f>
        <v>1.0000000000000027</v>
      </c>
      <c r="R12" s="16">
        <f>B12-I12</f>
        <v>0.99638852321502436</v>
      </c>
      <c r="S12" s="16">
        <f>SUM(C12:H12)*$B$4*$F$4</f>
        <v>4.7590238860083085</v>
      </c>
      <c r="T12" s="3">
        <f>SUM(C12:H12)*$D$4*$H$4</f>
        <v>-4.7918517126681763</v>
      </c>
      <c r="U12" s="92">
        <f t="shared" si="0"/>
        <v>-0.16386359395246064</v>
      </c>
      <c r="V12" s="68">
        <f>(U12-W12*I12)/B12</f>
        <v>-0.15330599411690091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0.99931864166338313</v>
      </c>
      <c r="C13" s="19">
        <f>1/(1-D4*B4/(1-D4*B4/(1-D4*B4/(1-D4*B4/(1-D4*B4/(1-D4*B4))))))</f>
        <v>1.376648126074659</v>
      </c>
      <c r="D13" s="32">
        <f>C13*D4*C12</f>
        <v>0.51886547026395835</v>
      </c>
      <c r="E13" s="1">
        <f>D13*D4*C11</f>
        <v>0.1949780996498765</v>
      </c>
      <c r="F13" s="1">
        <f>E13*D4*C10</f>
        <v>7.2682517974634417E-2</v>
      </c>
      <c r="G13" s="1">
        <f>F13*D4*C9</f>
        <v>2.6505325980611231E-2</v>
      </c>
      <c r="H13" s="1">
        <f>G13*D4*C8</f>
        <v>9.0694298407545618E-3</v>
      </c>
      <c r="I13" s="1">
        <f>H13*D4</f>
        <v>2.4858663742012618E-3</v>
      </c>
      <c r="J13" s="1">
        <f>I13*D4</f>
        <v>6.8135833661958189E-4</v>
      </c>
      <c r="K13" s="1"/>
      <c r="L13" s="1"/>
      <c r="M13" s="3"/>
      <c r="N13">
        <f>B13+J13</f>
        <v>1.0000000000000027</v>
      </c>
      <c r="R13" s="16">
        <f>B13-J13</f>
        <v>0.9986372833267636</v>
      </c>
      <c r="S13" s="16">
        <f>SUM(C13:I13)*$B$4*$F$4</f>
        <v>4.79367595419862</v>
      </c>
      <c r="T13" s="3">
        <f>SUM(C13:I13)*$D$4*$H$4</f>
        <v>-4.8267428114066018</v>
      </c>
      <c r="U13" s="92">
        <f t="shared" si="0"/>
        <v>-0.19693045116044239</v>
      </c>
      <c r="V13" s="68">
        <f>(U13-W13*J13)/B13</f>
        <v>-0.19229196253584352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0.99974279428760193</v>
      </c>
      <c r="C14" s="19">
        <f>1/(1-D4*B4/(1-D4*B4/(1-D4*B4/(1-D4*B4/(1-D4*B4/(1-D4*B4/(1-D4*B4)))))))</f>
        <v>1.3772324331124308</v>
      </c>
      <c r="D14" s="32">
        <f>C14*D4*C13</f>
        <v>0.51967040390080288</v>
      </c>
      <c r="E14" s="1">
        <f>D14*D4*C12</f>
        <v>0.19586633896861749</v>
      </c>
      <c r="F14" s="1">
        <f>E14*D4*C11</f>
        <v>7.3602212415583693E-2</v>
      </c>
      <c r="G14" s="1">
        <f>F14*D4*C10</f>
        <v>2.7436897459124001E-2</v>
      </c>
      <c r="H14" s="1">
        <f>G14*D4*C9</f>
        <v>1.0005485931355331E-2</v>
      </c>
      <c r="I14" s="1">
        <f>H14*D4*C8</f>
        <v>3.42361579493358E-3</v>
      </c>
      <c r="J14" s="1">
        <f>I14*D4</f>
        <v>9.3838879976402547E-4</v>
      </c>
      <c r="K14" s="1">
        <f>J14*D4</f>
        <v>2.5720571240081335E-4</v>
      </c>
      <c r="L14" s="1"/>
      <c r="M14" s="3"/>
      <c r="N14">
        <f>B14+K14</f>
        <v>1.0000000000000027</v>
      </c>
      <c r="R14" s="16">
        <f>B14-K14</f>
        <v>0.99948558857520109</v>
      </c>
      <c r="S14" s="16">
        <f>SUM(C14:J14)*$B$4*$F$4</f>
        <v>4.8087913874565178</v>
      </c>
      <c r="T14" s="3">
        <f>SUM(C14:J14)*$D$4*$H$4</f>
        <v>-4.8419625111768694</v>
      </c>
      <c r="U14" s="92">
        <f t="shared" si="0"/>
        <v>-0.23010157488079397</v>
      </c>
      <c r="V14" s="68">
        <f>(U14-W14*K14)/B14</f>
        <v>-0.22810259847292755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0.99990289196024396</v>
      </c>
      <c r="C15" s="19">
        <f>1/(1-D4*B4/(1-D4*B4/(1-D4*B4/(1-D4*B4/(1-D4*B4/(1-D4*B4/(1-D4*B4/(1-D4*B4))))))))</f>
        <v>1.3774529815459762</v>
      </c>
      <c r="D15" s="32">
        <f>C15*D4*C14</f>
        <v>0.51997422850197661</v>
      </c>
      <c r="E15" s="1">
        <f>D15*D4*C13</f>
        <v>0.19620160754780269</v>
      </c>
      <c r="F15" s="1">
        <f>E15*D4*C12</f>
        <v>7.3949353824431269E-2</v>
      </c>
      <c r="G15" s="1">
        <f>F15*D4*C11</f>
        <v>2.7788521891211847E-2</v>
      </c>
      <c r="H15" s="1">
        <f>G15*D4*C10</f>
        <v>1.0358803093646864E-2</v>
      </c>
      <c r="I15" s="1">
        <f>H15*D4*C9</f>
        <v>3.7775721097320063E-3</v>
      </c>
      <c r="J15" s="1">
        <f>I15*D4*C8</f>
        <v>1.2925864500843069E-3</v>
      </c>
      <c r="K15" s="1">
        <f>J15*D4</f>
        <v>3.5428877541715715E-4</v>
      </c>
      <c r="L15" s="1">
        <f>K15*D4</f>
        <v>9.7108039758889587E-5</v>
      </c>
      <c r="M15" s="3"/>
      <c r="N15">
        <f>B15+L15</f>
        <v>1.0000000000000029</v>
      </c>
      <c r="R15" s="16">
        <f>B15-L15</f>
        <v>0.99980578392048503</v>
      </c>
      <c r="S15" s="16">
        <f>SUM(C15:K15)*$B$4*$F$4</f>
        <v>4.8152682950140466</v>
      </c>
      <c r="T15" s="3">
        <f>SUM(C15:K15)*$D$4*$H$4</f>
        <v>-4.8484840965514637</v>
      </c>
      <c r="U15" s="92">
        <f t="shared" si="0"/>
        <v>-0.26331737641821107</v>
      </c>
      <c r="V15" s="68">
        <f>(U15-W15*L15)/B15</f>
        <v>-0.26246889189997041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0.99996333463465825</v>
      </c>
      <c r="C16" s="33">
        <f>1/(1-D4*B4/(1-D4*B4/(1-D4*B4/(1-D4*B4/(1-D4*B4/(1-D4*B4/(1-D4*B4/(1-D4*B4/(1-D4*B4)))))))))</f>
        <v>1.3775362465737644</v>
      </c>
      <c r="D16" s="38">
        <f>C16*D4*C15</f>
        <v>0.5200889333015204</v>
      </c>
      <c r="E16" s="28">
        <f>D16*D4*C14</f>
        <v>0.19632818358878232</v>
      </c>
      <c r="F16" s="28">
        <f>E16*D4*C13</f>
        <v>7.4080412288957884E-2</v>
      </c>
      <c r="G16" s="28">
        <f>F16*D4*C12</f>
        <v>2.7921272859505911E-2</v>
      </c>
      <c r="H16" s="28">
        <f>G16*D4*C11</f>
        <v>1.0492193128948498E-2</v>
      </c>
      <c r="I16" s="28">
        <f>H16*D4*C10</f>
        <v>3.9112034482720838E-3</v>
      </c>
      <c r="J16" s="28">
        <f>I16*D4*C9</f>
        <v>1.4263089015314721E-3</v>
      </c>
      <c r="K16" s="28">
        <f>J16*D4*C8</f>
        <v>4.8804562989136584E-4</v>
      </c>
      <c r="L16" s="28">
        <f>K16*D4</f>
        <v>1.3376984460159659E-4</v>
      </c>
      <c r="M16" s="4">
        <f>L16*D4</f>
        <v>3.6665365344462591E-5</v>
      </c>
      <c r="N16">
        <f>B16+M16</f>
        <v>1.0000000000000027</v>
      </c>
      <c r="R16" s="17">
        <f>B16-M16</f>
        <v>0.99992666926931384</v>
      </c>
      <c r="S16" s="17">
        <f>SUM(C16:L16)*$B$4*$F$4</f>
        <v>4.8180048758204927</v>
      </c>
      <c r="T16" s="4">
        <f>SUM(C16:L16)*$D$4*$H$4</f>
        <v>-4.851239554338254</v>
      </c>
      <c r="U16" s="93">
        <f>S16+T16+U15</f>
        <v>-0.29655205493597236</v>
      </c>
      <c r="V16" s="69">
        <f>(U16-W16*M16)/B16</f>
        <v>-0.29619626142666583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8</v>
      </c>
      <c r="D19" s="9">
        <f>SUM($C$19:C19)</f>
        <v>8</v>
      </c>
      <c r="E19" s="26">
        <f t="shared" ref="E19:E28" si="2">B19/R7</f>
        <v>2.2132992352416108</v>
      </c>
      <c r="F19" s="9">
        <f t="shared" ref="F19:F28" si="3">D19/R7</f>
        <v>17.706393881932886</v>
      </c>
      <c r="G19" s="2">
        <f>F19*2</f>
        <v>35.412787763865772</v>
      </c>
    </row>
    <row r="20" spans="1:7" x14ac:dyDescent="0.2">
      <c r="A20" s="19">
        <v>2</v>
      </c>
      <c r="B20" s="16">
        <f>C19</f>
        <v>8</v>
      </c>
      <c r="C20" s="1">
        <f>B20*$O$2</f>
        <v>64</v>
      </c>
      <c r="D20" s="3">
        <f>SUM($C$19:C20)</f>
        <v>72</v>
      </c>
      <c r="E20" s="16">
        <f t="shared" si="2"/>
        <v>9.8470610807177437</v>
      </c>
      <c r="F20" s="3">
        <f t="shared" si="3"/>
        <v>88.623549726459686</v>
      </c>
      <c r="G20" s="3">
        <f t="shared" ref="G20:G28" si="4">F20*2</f>
        <v>177.24709945291937</v>
      </c>
    </row>
    <row r="21" spans="1:7" x14ac:dyDescent="0.2">
      <c r="A21" s="19">
        <v>3</v>
      </c>
      <c r="B21" s="16">
        <f t="shared" ref="B21:B28" si="5">C20</f>
        <v>64</v>
      </c>
      <c r="C21" s="1">
        <f>B21*$O$2</f>
        <v>512</v>
      </c>
      <c r="D21" s="3">
        <f>SUM($C$19:C21)</f>
        <v>584</v>
      </c>
      <c r="E21" s="16">
        <f t="shared" si="2"/>
        <v>68.69926459772438</v>
      </c>
      <c r="F21" s="3">
        <f t="shared" si="3"/>
        <v>626.8807894542349</v>
      </c>
      <c r="G21" s="3">
        <f t="shared" si="4"/>
        <v>1253.7615789084698</v>
      </c>
    </row>
    <row r="22" spans="1:7" x14ac:dyDescent="0.2">
      <c r="A22" s="19">
        <v>4</v>
      </c>
      <c r="B22" s="16">
        <f t="shared" si="5"/>
        <v>512</v>
      </c>
      <c r="C22" s="1">
        <f>B22*$O$2</f>
        <v>4096</v>
      </c>
      <c r="D22" s="3">
        <f>SUM($C$19:C22)</f>
        <v>4680</v>
      </c>
      <c r="E22" s="16">
        <f t="shared" si="2"/>
        <v>525.3970624705529</v>
      </c>
      <c r="F22" s="3">
        <f t="shared" si="3"/>
        <v>4802.4575241448974</v>
      </c>
      <c r="G22" s="3">
        <f t="shared" si="4"/>
        <v>9604.9150482897949</v>
      </c>
    </row>
    <row r="23" spans="1:7" x14ac:dyDescent="0.2">
      <c r="A23" s="19">
        <v>5</v>
      </c>
      <c r="B23" s="16">
        <f t="shared" si="5"/>
        <v>4096</v>
      </c>
      <c r="C23" s="1">
        <f>B23*$O$2</f>
        <v>32768</v>
      </c>
      <c r="D23" s="3">
        <f>SUM($C$19:C23)</f>
        <v>37448</v>
      </c>
      <c r="E23" s="16">
        <f t="shared" si="2"/>
        <v>4135.6272922801181</v>
      </c>
      <c r="F23" s="3">
        <f t="shared" si="3"/>
        <v>37810.295615553187</v>
      </c>
      <c r="G23" s="3">
        <f t="shared" si="4"/>
        <v>75620.591231106373</v>
      </c>
    </row>
    <row r="24" spans="1:7" x14ac:dyDescent="0.2">
      <c r="A24" s="19">
        <v>6</v>
      </c>
      <c r="B24" s="16">
        <f t="shared" si="5"/>
        <v>32768</v>
      </c>
      <c r="C24" s="1">
        <f>B24*$O$2</f>
        <v>262144</v>
      </c>
      <c r="D24" s="3">
        <f>SUM($C$19:C24)</f>
        <v>299592</v>
      </c>
      <c r="E24" s="16">
        <f t="shared" si="2"/>
        <v>32886.769805686075</v>
      </c>
      <c r="F24" s="3">
        <f t="shared" si="3"/>
        <v>300677.89122391056</v>
      </c>
      <c r="G24" s="3">
        <f t="shared" si="4"/>
        <v>601355.78244782111</v>
      </c>
    </row>
    <row r="25" spans="1:7" x14ac:dyDescent="0.2">
      <c r="A25" s="19">
        <v>7</v>
      </c>
      <c r="B25" s="16">
        <f t="shared" si="5"/>
        <v>262144</v>
      </c>
      <c r="C25" s="1">
        <f>B25*$O$2</f>
        <v>2097152</v>
      </c>
      <c r="D25" s="3">
        <f>SUM($C$19:C25)</f>
        <v>2396744</v>
      </c>
      <c r="E25" s="16">
        <f t="shared" si="2"/>
        <v>262501.71546441654</v>
      </c>
      <c r="F25" s="3">
        <f t="shared" si="3"/>
        <v>2400014.5398294353</v>
      </c>
      <c r="G25" s="3">
        <f t="shared" si="4"/>
        <v>4800029.0796588706</v>
      </c>
    </row>
    <row r="26" spans="1:7" x14ac:dyDescent="0.2">
      <c r="A26" s="19">
        <v>8</v>
      </c>
      <c r="B26" s="16">
        <f t="shared" si="5"/>
        <v>2097152</v>
      </c>
      <c r="C26" s="1">
        <f>B26*$O$2</f>
        <v>16777216</v>
      </c>
      <c r="D26" s="3">
        <f>SUM($C$19:C26)</f>
        <v>19173960</v>
      </c>
      <c r="E26" s="16">
        <f t="shared" si="2"/>
        <v>2098231.3541804617</v>
      </c>
      <c r="F26" s="3">
        <f t="shared" si="3"/>
        <v>19183828.380490307</v>
      </c>
      <c r="G26" s="3">
        <f t="shared" si="4"/>
        <v>38367656.760980614</v>
      </c>
    </row>
    <row r="27" spans="1:7" x14ac:dyDescent="0.2">
      <c r="A27" s="19">
        <v>9</v>
      </c>
      <c r="B27" s="16">
        <f t="shared" si="5"/>
        <v>16777216</v>
      </c>
      <c r="C27" s="1">
        <f>B27*$O$2</f>
        <v>134217728</v>
      </c>
      <c r="D27" s="3">
        <f>SUM($C$19:C27)</f>
        <v>153391688</v>
      </c>
      <c r="E27" s="16">
        <f t="shared" si="2"/>
        <v>16780475.038074292</v>
      </c>
      <c r="F27" s="3">
        <f t="shared" si="3"/>
        <v>153421484.91931438</v>
      </c>
      <c r="G27" s="3">
        <f t="shared" si="4"/>
        <v>306842969.83862877</v>
      </c>
    </row>
    <row r="28" spans="1:7" ht="17" thickBot="1" x14ac:dyDescent="0.25">
      <c r="A28" s="33">
        <v>10</v>
      </c>
      <c r="B28" s="17">
        <f t="shared" si="5"/>
        <v>134217728</v>
      </c>
      <c r="C28" s="28">
        <f>B28*$O$2</f>
        <v>1073741824</v>
      </c>
      <c r="D28" s="4">
        <f>SUM($C$19:C28)</f>
        <v>1227133512</v>
      </c>
      <c r="E28" s="17">
        <f t="shared" si="2"/>
        <v>134227571.00586009</v>
      </c>
      <c r="F28" s="4">
        <f t="shared" si="3"/>
        <v>1227223505.1963513</v>
      </c>
      <c r="G28" s="4">
        <f t="shared" si="4"/>
        <v>2454447010.3927026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8</v>
      </c>
      <c r="D31" s="9">
        <f>SUM($C$31:C31)</f>
        <v>8</v>
      </c>
      <c r="E31" s="3">
        <f t="shared" ref="E31:E40" si="6">B31/R7</f>
        <v>2.2132992352416108</v>
      </c>
      <c r="F31" s="3">
        <f t="shared" ref="F31:F40" si="7">D31/R7</f>
        <v>17.706393881932886</v>
      </c>
      <c r="G31" s="2">
        <f>F31*2</f>
        <v>35.412787763865772</v>
      </c>
    </row>
    <row r="32" spans="1:7" x14ac:dyDescent="0.2">
      <c r="A32" s="19">
        <v>2</v>
      </c>
      <c r="B32" s="16">
        <f>B31*($O$2+1)</f>
        <v>9</v>
      </c>
      <c r="C32" s="1">
        <f>B32*$O$2</f>
        <v>72</v>
      </c>
      <c r="D32" s="3">
        <f>SUM($C$31:C32)</f>
        <v>80</v>
      </c>
      <c r="E32" s="3">
        <f t="shared" si="6"/>
        <v>11.077943715807461</v>
      </c>
      <c r="F32" s="3">
        <f t="shared" si="7"/>
        <v>98.470610807177437</v>
      </c>
      <c r="G32" s="3">
        <f t="shared" ref="G32:G40" si="8">F32*2</f>
        <v>196.94122161435487</v>
      </c>
    </row>
    <row r="33" spans="1:7" x14ac:dyDescent="0.2">
      <c r="A33" s="19">
        <v>3</v>
      </c>
      <c r="B33" s="16">
        <f>B32*($O$2+1)</f>
        <v>81</v>
      </c>
      <c r="C33" s="1">
        <f>B33*$O$2</f>
        <v>648</v>
      </c>
      <c r="D33" s="3">
        <f>SUM($C$31:C33)</f>
        <v>728</v>
      </c>
      <c r="E33" s="3">
        <f t="shared" si="6"/>
        <v>86.947506756494903</v>
      </c>
      <c r="F33" s="3">
        <f t="shared" si="7"/>
        <v>781.45413479911474</v>
      </c>
      <c r="G33" s="3">
        <f t="shared" si="8"/>
        <v>1562.9082695982295</v>
      </c>
    </row>
    <row r="34" spans="1:7" x14ac:dyDescent="0.2">
      <c r="A34" s="19">
        <v>4</v>
      </c>
      <c r="B34" s="16">
        <f>B33*($O$2+1)</f>
        <v>729</v>
      </c>
      <c r="C34" s="1">
        <f>B34*$O$2</f>
        <v>5832</v>
      </c>
      <c r="D34" s="3">
        <f>SUM($C$31:C34)</f>
        <v>6560</v>
      </c>
      <c r="E34" s="3">
        <f t="shared" si="6"/>
        <v>748.07511433795526</v>
      </c>
      <c r="F34" s="3">
        <f t="shared" si="7"/>
        <v>6731.6498629039588</v>
      </c>
      <c r="G34" s="3">
        <f t="shared" si="8"/>
        <v>13463.299725807918</v>
      </c>
    </row>
    <row r="35" spans="1:7" x14ac:dyDescent="0.2">
      <c r="A35" s="19">
        <v>5</v>
      </c>
      <c r="B35" s="16">
        <f>B34*($O$2+1)</f>
        <v>6561</v>
      </c>
      <c r="C35" s="1">
        <f>B35*$O$2</f>
        <v>52488</v>
      </c>
      <c r="D35" s="3">
        <f>SUM($C$31:C35)</f>
        <v>59048</v>
      </c>
      <c r="E35" s="3">
        <f t="shared" si="6"/>
        <v>6624.4752599242811</v>
      </c>
      <c r="F35" s="3">
        <f t="shared" si="7"/>
        <v>59619.267664686624</v>
      </c>
      <c r="G35" s="3">
        <f t="shared" si="8"/>
        <v>119238.53532937325</v>
      </c>
    </row>
    <row r="36" spans="1:7" x14ac:dyDescent="0.2">
      <c r="A36" s="19">
        <v>6</v>
      </c>
      <c r="B36" s="16">
        <f>B35*($O$2+1)</f>
        <v>59049</v>
      </c>
      <c r="C36" s="1">
        <f>B36*$O$2</f>
        <v>472392</v>
      </c>
      <c r="D36" s="3">
        <f>SUM($C$31:C36)</f>
        <v>531440</v>
      </c>
      <c r="E36" s="3">
        <f t="shared" si="6"/>
        <v>59263.027046385403</v>
      </c>
      <c r="F36" s="3">
        <f t="shared" si="7"/>
        <v>533366.23979290179</v>
      </c>
      <c r="G36" s="3">
        <f t="shared" si="8"/>
        <v>1066732.4795858036</v>
      </c>
    </row>
    <row r="37" spans="1:7" x14ac:dyDescent="0.2">
      <c r="A37" s="19">
        <v>7</v>
      </c>
      <c r="B37" s="16">
        <f>B36*($O$2+1)</f>
        <v>531441</v>
      </c>
      <c r="C37" s="1">
        <f>B37*$O$2</f>
        <v>4251528</v>
      </c>
      <c r="D37" s="3">
        <f>SUM($C$31:C37)</f>
        <v>4782968</v>
      </c>
      <c r="E37" s="3">
        <f t="shared" si="6"/>
        <v>532166.19174242008</v>
      </c>
      <c r="F37" s="3">
        <f t="shared" si="7"/>
        <v>4789494.7243172051</v>
      </c>
      <c r="G37" s="3">
        <f t="shared" si="8"/>
        <v>9578989.4486344103</v>
      </c>
    </row>
    <row r="38" spans="1:7" x14ac:dyDescent="0.2">
      <c r="A38" s="19">
        <v>8</v>
      </c>
      <c r="B38" s="16">
        <f>B37*($O$2+1)</f>
        <v>4782969</v>
      </c>
      <c r="C38" s="1">
        <f>B38*$O$2</f>
        <v>38263752</v>
      </c>
      <c r="D38" s="3">
        <f>SUM($C$31:C38)</f>
        <v>43046720</v>
      </c>
      <c r="E38" s="3">
        <f t="shared" si="6"/>
        <v>4785430.6802144852</v>
      </c>
      <c r="F38" s="3">
        <f t="shared" si="7"/>
        <v>43068875.121415697</v>
      </c>
      <c r="G38" s="3">
        <f t="shared" si="8"/>
        <v>86137750.242831394</v>
      </c>
    </row>
    <row r="39" spans="1:7" x14ac:dyDescent="0.2">
      <c r="A39" s="19">
        <v>9</v>
      </c>
      <c r="B39" s="16">
        <f>B38*($O$2+1)</f>
        <v>43046721</v>
      </c>
      <c r="C39" s="1">
        <f>B39*$O$2</f>
        <v>344373768</v>
      </c>
      <c r="D39" s="3">
        <f>SUM($C$31:C39)</f>
        <v>387420488</v>
      </c>
      <c r="E39" s="3">
        <f t="shared" si="6"/>
        <v>43055082.989421397</v>
      </c>
      <c r="F39" s="3">
        <f t="shared" si="7"/>
        <v>387495745.9045983</v>
      </c>
      <c r="G39" s="3">
        <f t="shared" si="8"/>
        <v>774991491.80919659</v>
      </c>
    </row>
    <row r="40" spans="1:7" ht="17" thickBot="1" x14ac:dyDescent="0.25">
      <c r="A40" s="33">
        <v>10</v>
      </c>
      <c r="B40" s="17">
        <f>B39*($O$2+1)</f>
        <v>387420489</v>
      </c>
      <c r="C40" s="28">
        <f>B40*$O$2</f>
        <v>3099363912</v>
      </c>
      <c r="D40" s="4">
        <f>SUM($C$31:C40)</f>
        <v>3486784400</v>
      </c>
      <c r="E40" s="3">
        <f t="shared" si="6"/>
        <v>387448900.91100734</v>
      </c>
      <c r="F40" s="3">
        <f t="shared" si="7"/>
        <v>3487040107.1989927</v>
      </c>
      <c r="G40" s="4">
        <f t="shared" si="8"/>
        <v>6974080214.3979855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8</v>
      </c>
      <c r="D43" s="9">
        <f>SUM(C43:C43)</f>
        <v>8</v>
      </c>
      <c r="E43" s="26">
        <f t="shared" ref="E43:E52" si="9">B43/R7</f>
        <v>2.2132992352416108</v>
      </c>
      <c r="F43" s="9">
        <f t="shared" ref="F43:F52" si="10">D43/R7</f>
        <v>17.706393881932886</v>
      </c>
      <c r="G43" s="2">
        <f>F43*2</f>
        <v>35.412787763865772</v>
      </c>
    </row>
    <row r="44" spans="1:7" x14ac:dyDescent="0.2">
      <c r="A44" s="19">
        <v>2</v>
      </c>
      <c r="B44" s="16">
        <f>B43*$O$2*2</f>
        <v>16</v>
      </c>
      <c r="C44" s="1">
        <f>B44*$O$2</f>
        <v>128</v>
      </c>
      <c r="D44" s="3">
        <f>SUM($C$43:C44)</f>
        <v>136</v>
      </c>
      <c r="E44" s="16">
        <f t="shared" si="9"/>
        <v>19.694122161435487</v>
      </c>
      <c r="F44" s="3">
        <f t="shared" si="10"/>
        <v>167.40003837220164</v>
      </c>
      <c r="G44" s="3">
        <f t="shared" ref="G44:G52" si="11">F44*2</f>
        <v>334.80007674440327</v>
      </c>
    </row>
    <row r="45" spans="1:7" x14ac:dyDescent="0.2">
      <c r="A45" s="19">
        <v>3</v>
      </c>
      <c r="B45" s="16">
        <f>B44*$O$2*2</f>
        <v>256</v>
      </c>
      <c r="C45" s="1">
        <f>B45*$O$2</f>
        <v>2048</v>
      </c>
      <c r="D45" s="3">
        <f>SUM($C$43:C45)</f>
        <v>2184</v>
      </c>
      <c r="E45" s="16">
        <f t="shared" si="9"/>
        <v>274.79705839089752</v>
      </c>
      <c r="F45" s="3">
        <f t="shared" si="10"/>
        <v>2344.3624043973441</v>
      </c>
      <c r="G45" s="3">
        <f t="shared" si="11"/>
        <v>4688.7248087946882</v>
      </c>
    </row>
    <row r="46" spans="1:7" x14ac:dyDescent="0.2">
      <c r="A46" s="19">
        <v>4</v>
      </c>
      <c r="B46" s="16">
        <f>B45*$O$2*2</f>
        <v>4096</v>
      </c>
      <c r="C46" s="1">
        <f>B46*$O$2</f>
        <v>32768</v>
      </c>
      <c r="D46" s="3">
        <f>SUM($C$43:C46)</f>
        <v>34952</v>
      </c>
      <c r="E46" s="16">
        <f t="shared" si="9"/>
        <v>4203.1764997644232</v>
      </c>
      <c r="F46" s="3">
        <f t="shared" si="10"/>
        <v>35866.558842716338</v>
      </c>
      <c r="G46" s="3">
        <f t="shared" si="11"/>
        <v>71733.117685432677</v>
      </c>
    </row>
    <row r="47" spans="1:7" x14ac:dyDescent="0.2">
      <c r="A47" s="19">
        <v>5</v>
      </c>
      <c r="B47" s="16">
        <f>B46*$O$2*2</f>
        <v>65536</v>
      </c>
      <c r="C47" s="1">
        <f>B47*$O$2</f>
        <v>524288</v>
      </c>
      <c r="D47" s="3">
        <f>SUM($C$43:C47)</f>
        <v>559240</v>
      </c>
      <c r="E47" s="16">
        <f t="shared" si="9"/>
        <v>66170.03667648189</v>
      </c>
      <c r="F47" s="3">
        <f t="shared" si="10"/>
        <v>564650.44114617514</v>
      </c>
      <c r="G47" s="3">
        <f t="shared" si="11"/>
        <v>1129300.8822923503</v>
      </c>
    </row>
    <row r="48" spans="1:7" x14ac:dyDescent="0.2">
      <c r="A48" s="19">
        <v>6</v>
      </c>
      <c r="B48" s="16">
        <f>B47*$O$2*2</f>
        <v>1048576</v>
      </c>
      <c r="C48" s="1">
        <f>B48*$O$2</f>
        <v>8388608</v>
      </c>
      <c r="D48" s="3">
        <f>SUM($C$43:C48)</f>
        <v>8947848</v>
      </c>
      <c r="E48" s="16">
        <f t="shared" si="9"/>
        <v>1052376.6337819544</v>
      </c>
      <c r="F48" s="3">
        <f t="shared" si="10"/>
        <v>8980280.0730062407</v>
      </c>
      <c r="G48" s="3">
        <f t="shared" si="11"/>
        <v>17960560.146012481</v>
      </c>
    </row>
    <row r="49" spans="1:7" x14ac:dyDescent="0.2">
      <c r="A49" s="19">
        <v>7</v>
      </c>
      <c r="B49" s="16">
        <f>B48*$O$2*2</f>
        <v>16777216</v>
      </c>
      <c r="C49" s="1">
        <f>B49*$O$2</f>
        <v>134217728</v>
      </c>
      <c r="D49" s="3">
        <f>SUM($C$43:C49)</f>
        <v>143165576</v>
      </c>
      <c r="E49" s="16">
        <f t="shared" si="9"/>
        <v>16800109.789722659</v>
      </c>
      <c r="F49" s="3">
        <f t="shared" si="10"/>
        <v>143360936.33823889</v>
      </c>
      <c r="G49" s="3">
        <f t="shared" si="11"/>
        <v>286721872.67647779</v>
      </c>
    </row>
    <row r="50" spans="1:7" x14ac:dyDescent="0.2">
      <c r="A50" s="19">
        <v>8</v>
      </c>
      <c r="B50" s="16">
        <f>B49*$O$2*2</f>
        <v>268435456</v>
      </c>
      <c r="C50" s="1">
        <f>B50*$O$2</f>
        <v>2147483648</v>
      </c>
      <c r="D50" s="3">
        <f>SUM($C$43:C50)</f>
        <v>2290649224</v>
      </c>
      <c r="E50" s="16">
        <f t="shared" si="9"/>
        <v>268573613.3350991</v>
      </c>
      <c r="F50" s="3">
        <f t="shared" si="10"/>
        <v>2291828166.5925713</v>
      </c>
      <c r="G50" s="3">
        <f t="shared" si="11"/>
        <v>4583656333.1851425</v>
      </c>
    </row>
    <row r="51" spans="1:7" x14ac:dyDescent="0.2">
      <c r="A51" s="19">
        <v>9</v>
      </c>
      <c r="B51" s="16">
        <f>B50*$O$2*2</f>
        <v>4294967296</v>
      </c>
      <c r="C51" s="1">
        <f>B51*$O$2</f>
        <v>34359738368</v>
      </c>
      <c r="D51" s="3">
        <f>SUM($C$43:C51)</f>
        <v>36650387592</v>
      </c>
      <c r="E51" s="16">
        <f t="shared" si="9"/>
        <v>4295801609.7470188</v>
      </c>
      <c r="F51" s="3">
        <f t="shared" si="10"/>
        <v>36657507069.307793</v>
      </c>
      <c r="G51" s="3">
        <f t="shared" si="11"/>
        <v>73315014138.615585</v>
      </c>
    </row>
    <row r="52" spans="1:7" ht="17" thickBot="1" x14ac:dyDescent="0.25">
      <c r="A52" s="33">
        <v>10</v>
      </c>
      <c r="B52" s="17">
        <f>B51*$O$2*2</f>
        <v>68719476736</v>
      </c>
      <c r="C52" s="28">
        <f>B52*$O$2</f>
        <v>549755813888</v>
      </c>
      <c r="D52" s="4">
        <f>SUM($C$43:C52)</f>
        <v>586406201480</v>
      </c>
      <c r="E52" s="17">
        <f t="shared" si="9"/>
        <v>68724516355.000366</v>
      </c>
      <c r="F52" s="4">
        <f t="shared" si="10"/>
        <v>586449206228.8031</v>
      </c>
      <c r="G52" s="4">
        <f t="shared" si="11"/>
        <v>1172898412457.6062</v>
      </c>
    </row>
  </sheetData>
  <conditionalFormatting sqref="R7:R16">
    <cfRule type="cellIs" dxfId="71" priority="35" operator="lessThanOrEqual">
      <formula>0</formula>
    </cfRule>
    <cfRule type="cellIs" dxfId="70" priority="36" operator="greaterThan">
      <formula>0</formula>
    </cfRule>
  </conditionalFormatting>
  <conditionalFormatting sqref="F43:F52">
    <cfRule type="cellIs" dxfId="69" priority="31" stopIfTrue="1" operator="lessThan">
      <formula>0</formula>
    </cfRule>
    <cfRule type="cellIs" dxfId="68" priority="32" operator="equal">
      <formula>MIN($F$43:$F$52)</formula>
    </cfRule>
  </conditionalFormatting>
  <conditionalFormatting sqref="E43:E52">
    <cfRule type="cellIs" dxfId="67" priority="29" stopIfTrue="1" operator="lessThan">
      <formula>0</formula>
    </cfRule>
    <cfRule type="cellIs" dxfId="66" priority="30" operator="equal">
      <formula>MIN($E$43:$E$52)</formula>
    </cfRule>
  </conditionalFormatting>
  <conditionalFormatting sqref="F19:F28">
    <cfRule type="cellIs" dxfId="65" priority="21" stopIfTrue="1" operator="lessThan">
      <formula>0</formula>
    </cfRule>
    <cfRule type="cellIs" dxfId="64" priority="22" operator="equal">
      <formula>MIN($F$19:$F$28)</formula>
    </cfRule>
  </conditionalFormatting>
  <conditionalFormatting sqref="E19:E28">
    <cfRule type="cellIs" dxfId="63" priority="19" stopIfTrue="1" operator="lessThan">
      <formula>0</formula>
    </cfRule>
    <cfRule type="cellIs" dxfId="62" priority="20" operator="equal">
      <formula>MIN($E$19:$E$28)</formula>
    </cfRule>
  </conditionalFormatting>
  <conditionalFormatting sqref="F31:F40">
    <cfRule type="cellIs" dxfId="61" priority="15" stopIfTrue="1" operator="lessThan">
      <formula>0</formula>
    </cfRule>
    <cfRule type="cellIs" dxfId="60" priority="16" operator="equal">
      <formula>MIN($F$31:$F$40)</formula>
    </cfRule>
  </conditionalFormatting>
  <conditionalFormatting sqref="E31:E40">
    <cfRule type="cellIs" dxfId="59" priority="13" stopIfTrue="1" operator="lessThan">
      <formula>0</formula>
    </cfRule>
    <cfRule type="cellIs" dxfId="58" priority="14" operator="equal">
      <formula>MIN($E$31:$E$40)</formula>
    </cfRule>
  </conditionalFormatting>
  <conditionalFormatting sqref="G19:G28">
    <cfRule type="cellIs" dxfId="57" priority="11" stopIfTrue="1" operator="lessThanOrEqual">
      <formula>0</formula>
    </cfRule>
    <cfRule type="cellIs" dxfId="56" priority="12" operator="equal">
      <formula>MIN($G$19:$G$28)</formula>
    </cfRule>
  </conditionalFormatting>
  <conditionalFormatting sqref="G31:G40">
    <cfRule type="cellIs" dxfId="55" priority="9" stopIfTrue="1" operator="lessThanOrEqual">
      <formula>0</formula>
    </cfRule>
    <cfRule type="cellIs" dxfId="54" priority="10" operator="equal">
      <formula>MIN($G$19:$G$28)</formula>
    </cfRule>
  </conditionalFormatting>
  <conditionalFormatting sqref="G43:G52">
    <cfRule type="cellIs" dxfId="53" priority="7" stopIfTrue="1" operator="lessThanOrEqual">
      <formula>0</formula>
    </cfRule>
    <cfRule type="cellIs" dxfId="52" priority="8" operator="equal">
      <formula>MIN($G$19:$G$28)</formula>
    </cfRule>
  </conditionalFormatting>
  <conditionalFormatting sqref="S7:T16">
    <cfRule type="cellIs" dxfId="51" priority="3" operator="lessThanOrEqual">
      <formula>0</formula>
    </cfRule>
    <cfRule type="cellIs" dxfId="50" priority="4" operator="greaterThan">
      <formula>0</formula>
    </cfRule>
  </conditionalFormatting>
  <conditionalFormatting sqref="U7:U16">
    <cfRule type="cellIs" dxfId="49" priority="1" operator="lessThanOrEqual">
      <formula>0</formula>
    </cfRule>
    <cfRule type="cellIs" dxfId="48" priority="2" operator="greaterThan">
      <formula>0</formula>
    </cfRule>
  </conditionalFormatting>
  <pageMargins left="0.25" right="0.25" top="0.75" bottom="0.75" header="0.3" footer="0.3"/>
  <pageSetup paperSize="9" scale="6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>
    <pageSetUpPr fitToPage="1"/>
  </sheetPr>
  <dimension ref="A1:W52"/>
  <sheetViews>
    <sheetView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11.83203125" bestFit="1" customWidth="1"/>
    <col min="18" max="18" width="9.33203125" customWidth="1"/>
  </cols>
  <sheetData>
    <row r="1" spans="1:23" x14ac:dyDescent="0.2">
      <c r="C1" t="s">
        <v>9</v>
      </c>
      <c r="D1">
        <f>C2+E2</f>
        <v>1.0000000000000016</v>
      </c>
    </row>
    <row r="2" spans="1:23" x14ac:dyDescent="0.2">
      <c r="A2" t="s">
        <v>4</v>
      </c>
      <c r="B2" s="34" t="s">
        <v>12</v>
      </c>
      <c r="C2" s="40">
        <f>'P Analysis'!B47</f>
        <v>0.74859139877503444</v>
      </c>
      <c r="D2" s="34" t="s">
        <v>13</v>
      </c>
      <c r="E2" s="40">
        <f>'P Analysis'!N47</f>
        <v>0.25140860122496717</v>
      </c>
      <c r="F2" s="34" t="s">
        <v>17</v>
      </c>
      <c r="G2" s="40">
        <f>'P Analysis'!V47</f>
        <v>3.0000000000000044</v>
      </c>
      <c r="H2" t="s">
        <v>20</v>
      </c>
      <c r="I2" s="48">
        <f>'P Analysis'!W47</f>
        <v>-9</v>
      </c>
      <c r="J2" t="s">
        <v>6</v>
      </c>
      <c r="K2" s="48">
        <f>C2*G2-E2*I2</f>
        <v>4.5084516073498113</v>
      </c>
      <c r="L2" t="s">
        <v>5</v>
      </c>
      <c r="M2" s="48">
        <v>3</v>
      </c>
      <c r="N2" t="s">
        <v>47</v>
      </c>
      <c r="O2" s="48">
        <v>9</v>
      </c>
    </row>
    <row r="4" spans="1:23" x14ac:dyDescent="0.2">
      <c r="A4" t="s">
        <v>10</v>
      </c>
      <c r="B4">
        <f>$C$2</f>
        <v>0.74859139877503444</v>
      </c>
      <c r="C4" t="s">
        <v>11</v>
      </c>
      <c r="D4">
        <f>$E$2</f>
        <v>0.25140860122496717</v>
      </c>
      <c r="E4" t="s">
        <v>5</v>
      </c>
      <c r="F4">
        <f>$G$2</f>
        <v>3.0000000000000044</v>
      </c>
      <c r="G4" t="s">
        <v>72</v>
      </c>
      <c r="H4">
        <f>$I$2</f>
        <v>-9</v>
      </c>
      <c r="I4" t="s">
        <v>6</v>
      </c>
      <c r="J4">
        <f>$K$2</f>
        <v>4.5084516073498113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0.74859139877503444</v>
      </c>
      <c r="C7" s="18">
        <v>1</v>
      </c>
      <c r="D7" s="37">
        <f>C7*D4</f>
        <v>0.25140860122496717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1.0000000000000016</v>
      </c>
      <c r="R7" s="26">
        <f>B7-D7</f>
        <v>0.49718279755006728</v>
      </c>
      <c r="S7" s="26">
        <f>SUM(C7)*$B$4*$F$4</f>
        <v>2.2457741963251068</v>
      </c>
      <c r="T7" s="9">
        <f>SUM(C7)*$D$4*$H$4</f>
        <v>-2.2626774110247045</v>
      </c>
      <c r="U7" s="91">
        <f>S7+T7</f>
        <v>-1.6903214699597768E-2</v>
      </c>
      <c r="V7" s="68">
        <f>(U7-W7*D7)/B7</f>
        <v>0.31326219738712574</v>
      </c>
      <c r="W7" s="18">
        <f>-COUNT(D7:M7)</f>
        <v>-1</v>
      </c>
    </row>
    <row r="8" spans="1:23" x14ac:dyDescent="0.2">
      <c r="A8" s="20">
        <v>2</v>
      </c>
      <c r="B8" s="19">
        <f>C8*B4</f>
        <v>0.92214034845001558</v>
      </c>
      <c r="C8" s="19">
        <f>1/(1-B4*D4)</f>
        <v>1.2318340151369223</v>
      </c>
      <c r="D8" s="32">
        <f>C8*D4</f>
        <v>0.30969366668690868</v>
      </c>
      <c r="E8" s="1">
        <f>D8*D4</f>
        <v>7.7859651549986919E-2</v>
      </c>
      <c r="F8" s="1"/>
      <c r="G8" s="1"/>
      <c r="H8" s="1"/>
      <c r="I8" s="1"/>
      <c r="J8" s="1"/>
      <c r="K8" s="1"/>
      <c r="L8" s="1"/>
      <c r="M8" s="3"/>
      <c r="N8">
        <f>B8+E8</f>
        <v>1.0000000000000024</v>
      </c>
      <c r="R8" s="16">
        <f>B8-E8</f>
        <v>0.84428069690002872</v>
      </c>
      <c r="S8" s="16">
        <f>SUM(C8:D8)*$B$4*$F$4</f>
        <v>3.4619230907608189</v>
      </c>
      <c r="T8" s="3">
        <f>SUM(C8:D8)*$D$4*$H$4</f>
        <v>-3.4879798641320603</v>
      </c>
      <c r="U8" s="92">
        <f>S8+T8+U7</f>
        <v>-4.2959988070839117E-2</v>
      </c>
      <c r="V8" s="68">
        <f>(U8-W8*E8)/B8</f>
        <v>0.12227999264826314</v>
      </c>
      <c r="W8" s="19">
        <f>-COUNT(D8:M8)</f>
        <v>-2</v>
      </c>
    </row>
    <row r="9" spans="1:23" x14ac:dyDescent="0.2">
      <c r="A9" s="20">
        <v>3</v>
      </c>
      <c r="B9" s="19">
        <f>C9*B4</f>
        <v>0.97451776507452059</v>
      </c>
      <c r="C9" s="19">
        <f>1/(1-D4*B4/(1-D4*B4))</f>
        <v>1.3018019799174598</v>
      </c>
      <c r="D9" s="32">
        <f>C9*D4*C8</f>
        <v>0.40315982846091553</v>
      </c>
      <c r="E9" s="1">
        <f>D9*(D4)</f>
        <v>0.10135784854345647</v>
      </c>
      <c r="F9" s="1">
        <f>E9*D4</f>
        <v>2.5482234925482468E-2</v>
      </c>
      <c r="G9" s="1"/>
      <c r="H9" s="1"/>
      <c r="I9" s="1"/>
      <c r="J9" s="1"/>
      <c r="K9" s="1"/>
      <c r="L9" s="1"/>
      <c r="M9" s="3"/>
      <c r="N9">
        <f>B9+F9</f>
        <v>1.0000000000000031</v>
      </c>
      <c r="R9" s="16">
        <f>B9-F9</f>
        <v>0.94903553014903808</v>
      </c>
      <c r="S9" s="16">
        <f>SUM(C9:E9)*$B$4*$F$4</f>
        <v>4.0565860758298697</v>
      </c>
      <c r="T9" s="3">
        <f>SUM(C9:E9)*$D$4*$H$4</f>
        <v>-4.0871186848069234</v>
      </c>
      <c r="U9" s="92">
        <f t="shared" ref="U9:U15" si="0">S9+T9+U8</f>
        <v>-7.3492597047892794E-2</v>
      </c>
      <c r="V9" s="68">
        <f>(U9-W9*F9)/B9</f>
        <v>3.0313533877227151E-3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0.99151460759350629</v>
      </c>
      <c r="C10" s="19">
        <f>1/(1-D4*B4/(1-D4*B4/(1-D4*B4)))</f>
        <v>1.3245070798515477</v>
      </c>
      <c r="D10" s="32">
        <f>C10*D4*C9</f>
        <v>0.43349025968313087</v>
      </c>
      <c r="E10" s="1">
        <f>D10*D4*C8</f>
        <v>0.13424918799432903</v>
      </c>
      <c r="F10" s="1">
        <f>E10*D4</f>
        <v>3.3751400569241918E-2</v>
      </c>
      <c r="G10" s="1">
        <f>F10*D4</f>
        <v>8.485392406496671E-3</v>
      </c>
      <c r="H10" s="1"/>
      <c r="I10" s="1"/>
      <c r="J10" s="1"/>
      <c r="K10" s="1"/>
      <c r="L10" s="1"/>
      <c r="M10" s="3"/>
      <c r="N10">
        <f>B10+G10</f>
        <v>1.0000000000000029</v>
      </c>
      <c r="R10" s="16">
        <f>B10-G10</f>
        <v>0.98302921518700959</v>
      </c>
      <c r="S10" s="16">
        <f>SUM(C10:F10)*$B$4*$F$4</f>
        <v>4.3253564490986669</v>
      </c>
      <c r="T10" s="3">
        <f>SUM(C10:F10)*$D$4*$H$4</f>
        <v>-4.3579120055882923</v>
      </c>
      <c r="U10" s="92">
        <f t="shared" si="0"/>
        <v>-0.10604815353751817</v>
      </c>
      <c r="V10" s="68">
        <f>(U10-W10*G10)/B10</f>
        <v>-7.272367281258775E-2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0.9971583449466439</v>
      </c>
      <c r="C11" s="19">
        <f>1/(1-D4*B4/(1-D4*B4/(1-D4*B4/(1-D4*B4))))</f>
        <v>1.3320462225165219</v>
      </c>
      <c r="D11" s="32">
        <f>C11*D4*C10</f>
        <v>0.44356136479776459</v>
      </c>
      <c r="E11" s="1">
        <f>D11*D4*C9</f>
        <v>0.14517063301249988</v>
      </c>
      <c r="F11" s="1">
        <f>E11*D4*C8</f>
        <v>4.495842563290068E-2</v>
      </c>
      <c r="G11" s="1">
        <f>F11*D4</f>
        <v>1.1302934901644269E-2</v>
      </c>
      <c r="H11" s="1">
        <f>G11*D4</f>
        <v>2.8416550533592474E-3</v>
      </c>
      <c r="I11" s="1"/>
      <c r="J11" s="1"/>
      <c r="K11" s="1"/>
      <c r="L11" s="1"/>
      <c r="M11" s="3"/>
      <c r="N11">
        <f>B11+H11</f>
        <v>1.0000000000000031</v>
      </c>
      <c r="R11" s="16">
        <f>B11-H11</f>
        <v>0.9943166898932847</v>
      </c>
      <c r="S11" s="16">
        <f>SUM(C11:G11)*$B$4*$F$4</f>
        <v>4.4399844758117819</v>
      </c>
      <c r="T11" s="3">
        <f>SUM(C11:G11)*$D$4*$H$4</f>
        <v>-4.473402800316685</v>
      </c>
      <c r="U11" s="92">
        <f t="shared" si="0"/>
        <v>-0.13946647804242129</v>
      </c>
      <c r="V11" s="68">
        <f>(U11-W11*H11)/B11</f>
        <v>-0.12561515772334772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0.99904656215454146</v>
      </c>
      <c r="C12" s="19">
        <f>1/(1-D4*B4/(1-D4*B4/(1-D4*B4/(1-D4*B4/(1-D4*B4)))))</f>
        <v>1.3345685827934197</v>
      </c>
      <c r="D12" s="32">
        <f>C12*D4*C11</f>
        <v>0.44693084016313117</v>
      </c>
      <c r="E12" s="1">
        <f>D12*D4*C10</f>
        <v>0.14882460539428552</v>
      </c>
      <c r="F12" s="1">
        <f>E12*D4*C9</f>
        <v>4.8707944125779314E-2</v>
      </c>
      <c r="G12" s="1">
        <f>F12*D4*C8</f>
        <v>1.508454181309367E-2</v>
      </c>
      <c r="H12" s="1">
        <f>G12*D4</f>
        <v>3.79238355734941E-3</v>
      </c>
      <c r="I12" s="1">
        <f>H12*D4</f>
        <v>9.5343784546178024E-4</v>
      </c>
      <c r="J12" s="1"/>
      <c r="K12" s="1"/>
      <c r="L12" s="1"/>
      <c r="M12" s="3"/>
      <c r="N12">
        <f>B12+I12</f>
        <v>1.0000000000000033</v>
      </c>
      <c r="R12" s="16">
        <f>B12-I12</f>
        <v>0.9980931243090797</v>
      </c>
      <c r="S12" s="16">
        <f>SUM(C12:H12)*$B$4*$F$4</f>
        <v>4.4868522493932579</v>
      </c>
      <c r="T12" s="3">
        <f>SUM(C12:H12)*$D$4*$H$4</f>
        <v>-4.5206233324438045</v>
      </c>
      <c r="U12" s="92">
        <f t="shared" si="0"/>
        <v>-0.17323756109296795</v>
      </c>
      <c r="V12" s="68">
        <f>(U12-W12*I12)/B12</f>
        <v>-0.16767680343039332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0.99967989781049438</v>
      </c>
      <c r="C13" s="19">
        <f>1/(1-D4*B4/(1-D4*B4/(1-D4*B4/(1-D4*B4/(1-D4*B4/(1-D4*B4))))))</f>
        <v>1.3354146193054466</v>
      </c>
      <c r="D13" s="32">
        <f>C13*D4*C12</f>
        <v>0.44806101146006472</v>
      </c>
      <c r="E13" s="1">
        <f>D13*D4*C11</f>
        <v>0.15005020114967482</v>
      </c>
      <c r="F13" s="1">
        <f>E13*D4*C10</f>
        <v>4.9965587443646944E-2</v>
      </c>
      <c r="G13" s="1">
        <f>F13*D4*C9</f>
        <v>1.6352948055660319E-2</v>
      </c>
      <c r="H13" s="1">
        <f>G13*D4*C8</f>
        <v>5.0644044444979972E-3</v>
      </c>
      <c r="I13" s="1">
        <f>H13*D4</f>
        <v>1.2732348374287483E-3</v>
      </c>
      <c r="J13" s="1">
        <f>I13*D4</f>
        <v>3.2010218950886011E-4</v>
      </c>
      <c r="K13" s="1"/>
      <c r="L13" s="1"/>
      <c r="M13" s="3"/>
      <c r="N13">
        <f>B13+J13</f>
        <v>1.0000000000000033</v>
      </c>
      <c r="R13" s="16">
        <f>B13-J13</f>
        <v>0.99935979562098554</v>
      </c>
      <c r="S13" s="16">
        <f>SUM(C13:I13)*$B$4*$F$4</f>
        <v>4.5054317837705433</v>
      </c>
      <c r="T13" s="3">
        <f>SUM(C13:I13)*$D$4*$H$4</f>
        <v>-4.5393427089562026</v>
      </c>
      <c r="U13" s="92">
        <f t="shared" si="0"/>
        <v>-0.20714848627862725</v>
      </c>
      <c r="V13" s="68">
        <f>(U13-W13*J13)/B13</f>
        <v>-0.20497338338087581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0.99989250772417815</v>
      </c>
      <c r="C14" s="19">
        <f>1/(1-D4*B4/(1-D4*B4/(1-D4*B4/(1-D4*B4/(1-D4*B4/(1-D4*B4/(1-D4*B4)))))))</f>
        <v>1.3356986326056683</v>
      </c>
      <c r="D14" s="32">
        <f>C14*D4*C13</f>
        <v>0.44844040841905547</v>
      </c>
      <c r="E14" s="1">
        <f>D14*D4*C12</f>
        <v>0.15046163196888629</v>
      </c>
      <c r="F14" s="1">
        <f>E14*D4*C11</f>
        <v>5.0387776585760755E-2</v>
      </c>
      <c r="G14" s="1">
        <f>F14*D4*C10</f>
        <v>1.677875029687843E-2</v>
      </c>
      <c r="H14" s="1">
        <f>G14*D4*C9</f>
        <v>5.4914201169596272E-3</v>
      </c>
      <c r="I14" s="1">
        <f>H14*D4*C8</f>
        <v>1.7006580313394797E-3</v>
      </c>
      <c r="J14" s="1">
        <f>I14*D4</f>
        <v>4.2756005682106495E-4</v>
      </c>
      <c r="K14" s="1">
        <f>J14*D4</f>
        <v>1.0749227582505142E-4</v>
      </c>
      <c r="L14" s="1"/>
      <c r="M14" s="3"/>
      <c r="N14">
        <f>B14+K14</f>
        <v>1.0000000000000031</v>
      </c>
      <c r="R14" s="16">
        <f>B14-K14</f>
        <v>0.99978501544835308</v>
      </c>
      <c r="S14" s="16">
        <f>SUM(C14:J14)*$B$4*$F$4</f>
        <v>4.5126291113984349</v>
      </c>
      <c r="T14" s="3">
        <f>SUM(C14:J14)*$D$4*$H$4</f>
        <v>-4.5465942085370701</v>
      </c>
      <c r="U14" s="92">
        <f t="shared" si="0"/>
        <v>-0.24111358341726241</v>
      </c>
      <c r="V14" s="68">
        <f>(U14-W14*K14)/B14</f>
        <v>-0.24027947339809083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0.99996390085807985</v>
      </c>
      <c r="C15" s="19">
        <f>1/(1-D4*B4/(1-D4*B4/(1-D4*B4/(1-D4*B4/(1-D4*B4/(1-D4*B4/(1-D4*B4/(1-D4*B4))))))))</f>
        <v>1.3357940025685326</v>
      </c>
      <c r="D15" s="32">
        <f>C15*D4*C14</f>
        <v>0.44856780764247722</v>
      </c>
      <c r="E15" s="1">
        <f>D15*D4*C13</f>
        <v>0.15059978797044934</v>
      </c>
      <c r="F15" s="1">
        <f>E15*D4*C12</f>
        <v>5.0529545167632126E-2</v>
      </c>
      <c r="G15" s="1">
        <f>F15*D4*C11</f>
        <v>1.6921732135759714E-2</v>
      </c>
      <c r="H15" s="1">
        <f>G15*D4*C10</f>
        <v>5.6348094187750096E-3</v>
      </c>
      <c r="I15" s="1">
        <f>H15*D4*C9</f>
        <v>1.8441841764133898E-3</v>
      </c>
      <c r="J15" s="1">
        <f>I15*D4*C8</f>
        <v>5.7113215963943949E-4</v>
      </c>
      <c r="K15" s="1">
        <f>J15*D4</f>
        <v>1.4358753736954614E-4</v>
      </c>
      <c r="L15" s="1">
        <f>K15*D4</f>
        <v>3.6099141923415295E-5</v>
      </c>
      <c r="M15" s="3"/>
      <c r="N15">
        <f>B15+L15</f>
        <v>1.0000000000000033</v>
      </c>
      <c r="R15" s="16">
        <f>B15-L15</f>
        <v>0.99992780171615647</v>
      </c>
      <c r="S15" s="16">
        <f>SUM(C15:K15)*$B$4*$F$4</f>
        <v>4.515368396036739</v>
      </c>
      <c r="T15" s="3">
        <f>SUM(C15:K15)*$D$4*$H$4</f>
        <v>-4.5493541108832645</v>
      </c>
      <c r="U15" s="92">
        <f t="shared" si="0"/>
        <v>-0.27509929826378787</v>
      </c>
      <c r="V15" s="68">
        <f>(U15-W15*L15)/B15</f>
        <v>-0.2747843254648395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0.99998787653082755</v>
      </c>
      <c r="C16" s="33">
        <f>1/(1-D4*B4/(1-D4*B4/(1-D4*B4/(1-D4*B4/(1-D4*B4/(1-D4*B4/(1-D4*B4/(1-D4*B4/(1-D4*B4)))))))))</f>
        <v>1.3358260302845697</v>
      </c>
      <c r="D16" s="38">
        <f>C16*D4*C15</f>
        <v>0.44861059161794042</v>
      </c>
      <c r="E16" s="28">
        <f>D16*D4*C14</f>
        <v>0.1506461843520143</v>
      </c>
      <c r="F16" s="28">
        <f>E16*D4*C13</f>
        <v>5.0577154747701074E-2</v>
      </c>
      <c r="G16" s="28">
        <f>F16*D4*C12</f>
        <v>1.6969749159114009E-2</v>
      </c>
      <c r="H16" s="28">
        <f>G16*D4*C11</f>
        <v>5.6829632787889495E-3</v>
      </c>
      <c r="I16" s="28">
        <f>H16*D4*C10</f>
        <v>1.8923839919556091E-3</v>
      </c>
      <c r="J16" s="28">
        <f>I16*D4*C9</f>
        <v>6.193474089885426E-4</v>
      </c>
      <c r="K16" s="28">
        <f>J16*D4*C8</f>
        <v>1.9180797004269819E-4</v>
      </c>
      <c r="L16" s="28">
        <f>K16*D4</f>
        <v>4.822217345223516E-5</v>
      </c>
      <c r="M16" s="4">
        <f>L16*D4</f>
        <v>1.2123469175654188E-5</v>
      </c>
      <c r="N16">
        <f>B16+M16</f>
        <v>1.0000000000000031</v>
      </c>
      <c r="R16" s="17">
        <f>B16-M16</f>
        <v>0.99997575306165187</v>
      </c>
      <c r="S16" s="17">
        <f>SUM(C16:L16)*$B$4*$F$4</f>
        <v>4.5163966152354709</v>
      </c>
      <c r="T16" s="4">
        <f>SUM(C16:L16)*$D$4*$H$4</f>
        <v>-4.5503900691547408</v>
      </c>
      <c r="U16" s="93">
        <f>S16+T16+U15</f>
        <v>-0.30909275218305776</v>
      </c>
      <c r="V16" s="69">
        <f>(U16-W16*M16)/B16</f>
        <v>-0.30897526334338138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9</v>
      </c>
      <c r="D19" s="9">
        <f>SUM($C$19:C19)</f>
        <v>9</v>
      </c>
      <c r="E19" s="26">
        <f t="shared" ref="E19:E28" si="2">B19/R7</f>
        <v>2.0113326626094663</v>
      </c>
      <c r="F19" s="9">
        <f t="shared" ref="F19:F28" si="3">D19/R7</f>
        <v>18.101993963485196</v>
      </c>
      <c r="G19" s="2">
        <f>F19*2</f>
        <v>36.203987926970392</v>
      </c>
    </row>
    <row r="20" spans="1:7" x14ac:dyDescent="0.2">
      <c r="A20" s="19">
        <v>2</v>
      </c>
      <c r="B20" s="16">
        <f>C19</f>
        <v>9</v>
      </c>
      <c r="C20" s="1">
        <f>B20*$O$2</f>
        <v>81</v>
      </c>
      <c r="D20" s="3">
        <f>SUM($C$19:C20)</f>
        <v>90</v>
      </c>
      <c r="E20" s="16">
        <f t="shared" si="2"/>
        <v>10.65996182673082</v>
      </c>
      <c r="F20" s="3">
        <f t="shared" si="3"/>
        <v>106.5996182673082</v>
      </c>
      <c r="G20" s="3">
        <f t="shared" ref="G20:G28" si="4">F20*2</f>
        <v>213.1992365346164</v>
      </c>
    </row>
    <row r="21" spans="1:7" x14ac:dyDescent="0.2">
      <c r="A21" s="19">
        <v>3</v>
      </c>
      <c r="B21" s="16">
        <f t="shared" ref="B21:B28" si="5">C20</f>
        <v>81</v>
      </c>
      <c r="C21" s="1">
        <f>B21*$O$2</f>
        <v>729</v>
      </c>
      <c r="D21" s="3">
        <f>SUM($C$19:C21)</f>
        <v>819</v>
      </c>
      <c r="E21" s="16">
        <f t="shared" si="2"/>
        <v>85.349807701382503</v>
      </c>
      <c r="F21" s="3">
        <f t="shared" si="3"/>
        <v>862.98138898064531</v>
      </c>
      <c r="G21" s="3">
        <f t="shared" si="4"/>
        <v>1725.9627779612906</v>
      </c>
    </row>
    <row r="22" spans="1:7" x14ac:dyDescent="0.2">
      <c r="A22" s="19">
        <v>4</v>
      </c>
      <c r="B22" s="16">
        <f t="shared" si="5"/>
        <v>729</v>
      </c>
      <c r="C22" s="1">
        <f>B22*$O$2</f>
        <v>6561</v>
      </c>
      <c r="D22" s="3">
        <f>SUM($C$19:C22)</f>
        <v>7380</v>
      </c>
      <c r="E22" s="16">
        <f t="shared" si="2"/>
        <v>741.58528427999613</v>
      </c>
      <c r="F22" s="3">
        <f t="shared" si="3"/>
        <v>7507.4065815999611</v>
      </c>
      <c r="G22" s="3">
        <f t="shared" si="4"/>
        <v>15014.813163199922</v>
      </c>
    </row>
    <row r="23" spans="1:7" x14ac:dyDescent="0.2">
      <c r="A23" s="19">
        <v>5</v>
      </c>
      <c r="B23" s="16">
        <f t="shared" si="5"/>
        <v>6561</v>
      </c>
      <c r="C23" s="1">
        <f>B23*$O$2</f>
        <v>59049</v>
      </c>
      <c r="D23" s="3">
        <f>SUM($C$19:C23)</f>
        <v>66429</v>
      </c>
      <c r="E23" s="16">
        <f t="shared" si="2"/>
        <v>6598.5013292939502</v>
      </c>
      <c r="F23" s="3">
        <f t="shared" si="3"/>
        <v>66808.694528832173</v>
      </c>
      <c r="G23" s="3">
        <f t="shared" si="4"/>
        <v>133617.38905766435</v>
      </c>
    </row>
    <row r="24" spans="1:7" x14ac:dyDescent="0.2">
      <c r="A24" s="19">
        <v>6</v>
      </c>
      <c r="B24" s="16">
        <f t="shared" si="5"/>
        <v>59049</v>
      </c>
      <c r="C24" s="1">
        <f>B24*$O$2</f>
        <v>531441</v>
      </c>
      <c r="D24" s="3">
        <f>SUM($C$19:C24)</f>
        <v>597870</v>
      </c>
      <c r="E24" s="16">
        <f t="shared" si="2"/>
        <v>59161.814225377115</v>
      </c>
      <c r="F24" s="3">
        <f t="shared" si="3"/>
        <v>599012.24188260967</v>
      </c>
      <c r="G24" s="3">
        <f t="shared" si="4"/>
        <v>1198024.4837652193</v>
      </c>
    </row>
    <row r="25" spans="1:7" x14ac:dyDescent="0.2">
      <c r="A25" s="19">
        <v>7</v>
      </c>
      <c r="B25" s="16">
        <f t="shared" si="5"/>
        <v>531441</v>
      </c>
      <c r="C25" s="1">
        <f>B25*$O$2</f>
        <v>4782969</v>
      </c>
      <c r="D25" s="3">
        <f>SUM($C$19:C25)</f>
        <v>5380839</v>
      </c>
      <c r="E25" s="16">
        <f t="shared" si="2"/>
        <v>531781.44881220825</v>
      </c>
      <c r="F25" s="3">
        <f t="shared" si="3"/>
        <v>5384286.0435029166</v>
      </c>
      <c r="G25" s="3">
        <f t="shared" si="4"/>
        <v>10768572.087005833</v>
      </c>
    </row>
    <row r="26" spans="1:7" x14ac:dyDescent="0.2">
      <c r="A26" s="19">
        <v>8</v>
      </c>
      <c r="B26" s="16">
        <f t="shared" si="5"/>
        <v>4782969</v>
      </c>
      <c r="C26" s="1">
        <f>B26*$O$2</f>
        <v>43046721</v>
      </c>
      <c r="D26" s="3">
        <f>SUM($C$19:C26)</f>
        <v>48427560</v>
      </c>
      <c r="E26" s="16">
        <f t="shared" si="2"/>
        <v>4783997.4855545117</v>
      </c>
      <c r="F26" s="3">
        <f t="shared" si="3"/>
        <v>48437973.415997528</v>
      </c>
      <c r="G26" s="3">
        <f t="shared" si="4"/>
        <v>96875946.831995055</v>
      </c>
    </row>
    <row r="27" spans="1:7" x14ac:dyDescent="0.2">
      <c r="A27" s="19">
        <v>9</v>
      </c>
      <c r="B27" s="16">
        <f t="shared" si="5"/>
        <v>43046721</v>
      </c>
      <c r="C27" s="1">
        <f>B27*$O$2</f>
        <v>387420489</v>
      </c>
      <c r="D27" s="3">
        <f>SUM($C$19:C27)</f>
        <v>435848049</v>
      </c>
      <c r="E27" s="16">
        <f t="shared" si="2"/>
        <v>43049829.123782493</v>
      </c>
      <c r="F27" s="3">
        <f t="shared" si="3"/>
        <v>435879518.75321651</v>
      </c>
      <c r="G27" s="3">
        <f t="shared" si="4"/>
        <v>871759037.50643301</v>
      </c>
    </row>
    <row r="28" spans="1:7" ht="17" thickBot="1" x14ac:dyDescent="0.25">
      <c r="A28" s="33">
        <v>10</v>
      </c>
      <c r="B28" s="17">
        <f t="shared" si="5"/>
        <v>387420489</v>
      </c>
      <c r="C28" s="28">
        <f>B28*$O$2</f>
        <v>3486784401</v>
      </c>
      <c r="D28" s="4">
        <f>SUM($C$19:C28)</f>
        <v>3922632450</v>
      </c>
      <c r="E28" s="17">
        <f t="shared" si="2"/>
        <v>387429882.98848706</v>
      </c>
      <c r="F28" s="4">
        <f t="shared" si="3"/>
        <v>3922727564.1334043</v>
      </c>
      <c r="G28" s="4">
        <f t="shared" si="4"/>
        <v>7845455128.2668085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9</v>
      </c>
      <c r="D31" s="9">
        <f>SUM($C$31:C31)</f>
        <v>9</v>
      </c>
      <c r="E31" s="3">
        <f t="shared" ref="E31:E40" si="6">B31/R7</f>
        <v>2.0113326626094663</v>
      </c>
      <c r="F31" s="3">
        <f t="shared" ref="F31:F40" si="7">D31/R7</f>
        <v>18.101993963485196</v>
      </c>
      <c r="G31" s="2">
        <f>F31*2</f>
        <v>36.203987926970392</v>
      </c>
    </row>
    <row r="32" spans="1:7" x14ac:dyDescent="0.2">
      <c r="A32" s="19">
        <v>2</v>
      </c>
      <c r="B32" s="16">
        <f>B31*($O$2+1)</f>
        <v>10</v>
      </c>
      <c r="C32" s="1">
        <f>B32*$O$2</f>
        <v>90</v>
      </c>
      <c r="D32" s="3">
        <f>SUM($C$31:C32)</f>
        <v>99</v>
      </c>
      <c r="E32" s="3">
        <f t="shared" si="6"/>
        <v>11.844402029700911</v>
      </c>
      <c r="F32" s="3">
        <f t="shared" si="7"/>
        <v>117.25958009403902</v>
      </c>
      <c r="G32" s="3">
        <f t="shared" ref="G32:G40" si="8">F32*2</f>
        <v>234.51916018807805</v>
      </c>
    </row>
    <row r="33" spans="1:7" x14ac:dyDescent="0.2">
      <c r="A33" s="19">
        <v>3</v>
      </c>
      <c r="B33" s="16">
        <f>B32*($O$2+1)</f>
        <v>100</v>
      </c>
      <c r="C33" s="1">
        <f>B33*$O$2</f>
        <v>900</v>
      </c>
      <c r="D33" s="3">
        <f>SUM($C$31:C33)</f>
        <v>999</v>
      </c>
      <c r="E33" s="3">
        <f t="shared" si="6"/>
        <v>105.37013296466976</v>
      </c>
      <c r="F33" s="3">
        <f t="shared" si="7"/>
        <v>1052.6476283170509</v>
      </c>
      <c r="G33" s="3">
        <f t="shared" si="8"/>
        <v>2105.2952566341019</v>
      </c>
    </row>
    <row r="34" spans="1:7" x14ac:dyDescent="0.2">
      <c r="A34" s="19">
        <v>4</v>
      </c>
      <c r="B34" s="16">
        <f>B33*($O$2+1)</f>
        <v>1000</v>
      </c>
      <c r="C34" s="1">
        <f>B34*$O$2</f>
        <v>9000</v>
      </c>
      <c r="D34" s="3">
        <f>SUM($C$31:C34)</f>
        <v>9999</v>
      </c>
      <c r="E34" s="3">
        <f t="shared" si="6"/>
        <v>1017.2637644444392</v>
      </c>
      <c r="F34" s="3">
        <f t="shared" si="7"/>
        <v>10171.620380679948</v>
      </c>
      <c r="G34" s="3">
        <f t="shared" si="8"/>
        <v>20343.240761359895</v>
      </c>
    </row>
    <row r="35" spans="1:7" x14ac:dyDescent="0.2">
      <c r="A35" s="19">
        <v>5</v>
      </c>
      <c r="B35" s="16">
        <f>B34*($O$2+1)</f>
        <v>10000</v>
      </c>
      <c r="C35" s="1">
        <f>B35*$O$2</f>
        <v>90000</v>
      </c>
      <c r="D35" s="3">
        <f>SUM($C$31:C35)</f>
        <v>99999</v>
      </c>
      <c r="E35" s="3">
        <f t="shared" si="6"/>
        <v>10057.157947407331</v>
      </c>
      <c r="F35" s="3">
        <f t="shared" si="7"/>
        <v>100570.57375827858</v>
      </c>
      <c r="G35" s="3">
        <f t="shared" si="8"/>
        <v>201141.14751655716</v>
      </c>
    </row>
    <row r="36" spans="1:7" x14ac:dyDescent="0.2">
      <c r="A36" s="19">
        <v>6</v>
      </c>
      <c r="B36" s="16">
        <f>B35*($O$2+1)</f>
        <v>100000</v>
      </c>
      <c r="C36" s="1">
        <f>B36*$O$2</f>
        <v>900000</v>
      </c>
      <c r="D36" s="3">
        <f>SUM($C$31:C36)</f>
        <v>999999</v>
      </c>
      <c r="E36" s="3">
        <f t="shared" si="6"/>
        <v>100191.05188128015</v>
      </c>
      <c r="F36" s="3">
        <f t="shared" si="7"/>
        <v>1001909.5169022827</v>
      </c>
      <c r="G36" s="3">
        <f t="shared" si="8"/>
        <v>2003819.0338045654</v>
      </c>
    </row>
    <row r="37" spans="1:7" x14ac:dyDescent="0.2">
      <c r="A37" s="19">
        <v>7</v>
      </c>
      <c r="B37" s="16">
        <f>B36*($O$2+1)</f>
        <v>1000000</v>
      </c>
      <c r="C37" s="1">
        <f>B37*$O$2</f>
        <v>9000000</v>
      </c>
      <c r="D37" s="3">
        <f>SUM($C$31:C37)</f>
        <v>9999999</v>
      </c>
      <c r="E37" s="3">
        <f t="shared" si="6"/>
        <v>1000640.6145032247</v>
      </c>
      <c r="F37" s="3">
        <f t="shared" si="7"/>
        <v>10006405.144391632</v>
      </c>
      <c r="G37" s="3">
        <f t="shared" si="8"/>
        <v>20012810.288783263</v>
      </c>
    </row>
    <row r="38" spans="1:7" x14ac:dyDescent="0.2">
      <c r="A38" s="19">
        <v>8</v>
      </c>
      <c r="B38" s="16">
        <f>B37*($O$2+1)</f>
        <v>10000000</v>
      </c>
      <c r="C38" s="1">
        <f>B38*$O$2</f>
        <v>90000000</v>
      </c>
      <c r="D38" s="3">
        <f>SUM($C$31:C38)</f>
        <v>99999999</v>
      </c>
      <c r="E38" s="3">
        <f t="shared" si="6"/>
        <v>10002150.307799427</v>
      </c>
      <c r="F38" s="3">
        <f t="shared" si="7"/>
        <v>100021502.07777925</v>
      </c>
      <c r="G38" s="3">
        <f t="shared" si="8"/>
        <v>200043004.1555585</v>
      </c>
    </row>
    <row r="39" spans="1:7" x14ac:dyDescent="0.2">
      <c r="A39" s="19">
        <v>9</v>
      </c>
      <c r="B39" s="16">
        <f>B38*($O$2+1)</f>
        <v>100000000</v>
      </c>
      <c r="C39" s="1">
        <f>B39*$O$2</f>
        <v>900000000</v>
      </c>
      <c r="D39" s="3">
        <f>SUM($C$31:C39)</f>
        <v>999999999</v>
      </c>
      <c r="E39" s="3">
        <f t="shared" si="6"/>
        <v>100007220.34968121</v>
      </c>
      <c r="F39" s="3">
        <f t="shared" si="7"/>
        <v>1000072202.4967399</v>
      </c>
      <c r="G39" s="3">
        <f t="shared" si="8"/>
        <v>2000144404.9934797</v>
      </c>
    </row>
    <row r="40" spans="1:7" ht="17" thickBot="1" x14ac:dyDescent="0.25">
      <c r="A40" s="33">
        <v>10</v>
      </c>
      <c r="B40" s="17">
        <f>B39*($O$2+1)</f>
        <v>1000000000</v>
      </c>
      <c r="C40" s="28">
        <f>B40*$O$2</f>
        <v>9000000000</v>
      </c>
      <c r="D40" s="4">
        <f>SUM($C$31:C40)</f>
        <v>9999999999</v>
      </c>
      <c r="E40" s="3">
        <f t="shared" si="6"/>
        <v>1000024247.5262764</v>
      </c>
      <c r="F40" s="3">
        <f t="shared" si="7"/>
        <v>10000242474.262739</v>
      </c>
      <c r="G40" s="4">
        <f t="shared" si="8"/>
        <v>20000484948.525478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9</v>
      </c>
      <c r="D43" s="9">
        <f>SUM(C43:C43)</f>
        <v>9</v>
      </c>
      <c r="E43" s="26">
        <f t="shared" ref="E43:E52" si="9">B43/R7</f>
        <v>2.0113326626094663</v>
      </c>
      <c r="F43" s="9">
        <f t="shared" ref="F43:F52" si="10">D43/R7</f>
        <v>18.101993963485196</v>
      </c>
      <c r="G43" s="2">
        <f>F43*2</f>
        <v>36.203987926970392</v>
      </c>
    </row>
    <row r="44" spans="1:7" x14ac:dyDescent="0.2">
      <c r="A44" s="19">
        <v>2</v>
      </c>
      <c r="B44" s="16">
        <f>B43*$O$2*2</f>
        <v>18</v>
      </c>
      <c r="C44" s="1">
        <f>B44*$O$2</f>
        <v>162</v>
      </c>
      <c r="D44" s="3">
        <f>SUM($C$43:C44)</f>
        <v>171</v>
      </c>
      <c r="E44" s="16">
        <f t="shared" si="9"/>
        <v>21.31992365346164</v>
      </c>
      <c r="F44" s="3">
        <f t="shared" si="10"/>
        <v>202.5392747078856</v>
      </c>
      <c r="G44" s="3">
        <f t="shared" ref="G44:G52" si="11">F44*2</f>
        <v>405.07854941577119</v>
      </c>
    </row>
    <row r="45" spans="1:7" x14ac:dyDescent="0.2">
      <c r="A45" s="19">
        <v>3</v>
      </c>
      <c r="B45" s="16">
        <f>B44*$O$2*2</f>
        <v>324</v>
      </c>
      <c r="C45" s="1">
        <f>B45*$O$2</f>
        <v>2916</v>
      </c>
      <c r="D45" s="3">
        <f>SUM($C$43:C45)</f>
        <v>3087</v>
      </c>
      <c r="E45" s="16">
        <f t="shared" si="9"/>
        <v>341.39923080553001</v>
      </c>
      <c r="F45" s="3">
        <f t="shared" si="10"/>
        <v>3252.7760046193557</v>
      </c>
      <c r="G45" s="3">
        <f t="shared" si="11"/>
        <v>6505.5520092387114</v>
      </c>
    </row>
    <row r="46" spans="1:7" x14ac:dyDescent="0.2">
      <c r="A46" s="19">
        <v>4</v>
      </c>
      <c r="B46" s="16">
        <f>B45*$O$2*2</f>
        <v>5832</v>
      </c>
      <c r="C46" s="1">
        <f>B46*$O$2</f>
        <v>52488</v>
      </c>
      <c r="D46" s="3">
        <f>SUM($C$43:C46)</f>
        <v>55575</v>
      </c>
      <c r="E46" s="16">
        <f t="shared" si="9"/>
        <v>5932.682274239969</v>
      </c>
      <c r="F46" s="3">
        <f t="shared" si="10"/>
        <v>56534.433708999706</v>
      </c>
      <c r="G46" s="3">
        <f t="shared" si="11"/>
        <v>113068.86741799941</v>
      </c>
    </row>
    <row r="47" spans="1:7" x14ac:dyDescent="0.2">
      <c r="A47" s="19">
        <v>5</v>
      </c>
      <c r="B47" s="16">
        <f>B46*$O$2*2</f>
        <v>104976</v>
      </c>
      <c r="C47" s="1">
        <f>B47*$O$2</f>
        <v>944784</v>
      </c>
      <c r="D47" s="3">
        <f>SUM($C$43:C47)</f>
        <v>1000359</v>
      </c>
      <c r="E47" s="16">
        <f t="shared" si="9"/>
        <v>105576.0212687032</v>
      </c>
      <c r="F47" s="3">
        <f t="shared" si="10"/>
        <v>1006076.8467110451</v>
      </c>
      <c r="G47" s="3">
        <f t="shared" si="11"/>
        <v>2012153.6934220903</v>
      </c>
    </row>
    <row r="48" spans="1:7" x14ac:dyDescent="0.2">
      <c r="A48" s="19">
        <v>6</v>
      </c>
      <c r="B48" s="16">
        <f>B47*$O$2*2</f>
        <v>1889568</v>
      </c>
      <c r="C48" s="1">
        <f>B48*$O$2</f>
        <v>17006112</v>
      </c>
      <c r="D48" s="3">
        <f>SUM($C$43:C48)</f>
        <v>18006471</v>
      </c>
      <c r="E48" s="16">
        <f t="shared" si="9"/>
        <v>1893178.0552120677</v>
      </c>
      <c r="F48" s="3">
        <f t="shared" si="10"/>
        <v>18040872.701597665</v>
      </c>
      <c r="G48" s="3">
        <f t="shared" si="11"/>
        <v>36081745.403195329</v>
      </c>
    </row>
    <row r="49" spans="1:7" x14ac:dyDescent="0.2">
      <c r="A49" s="19">
        <v>7</v>
      </c>
      <c r="B49" s="16">
        <f>B48*$O$2*2</f>
        <v>34012224</v>
      </c>
      <c r="C49" s="1">
        <f>B49*$O$2</f>
        <v>306110016</v>
      </c>
      <c r="D49" s="3">
        <f>SUM($C$43:C49)</f>
        <v>324116487</v>
      </c>
      <c r="E49" s="16">
        <f t="shared" si="9"/>
        <v>34034012.723981328</v>
      </c>
      <c r="F49" s="3">
        <f t="shared" si="10"/>
        <v>324324120.72230643</v>
      </c>
      <c r="G49" s="3">
        <f t="shared" si="11"/>
        <v>648648241.44461286</v>
      </c>
    </row>
    <row r="50" spans="1:7" x14ac:dyDescent="0.2">
      <c r="A50" s="19">
        <v>8</v>
      </c>
      <c r="B50" s="16">
        <f>B49*$O$2*2</f>
        <v>612220032</v>
      </c>
      <c r="C50" s="1">
        <f>B50*$O$2</f>
        <v>5509980288</v>
      </c>
      <c r="D50" s="3">
        <f>SUM($C$43:C50)</f>
        <v>5834096775</v>
      </c>
      <c r="E50" s="16">
        <f t="shared" si="9"/>
        <v>612351678.15097749</v>
      </c>
      <c r="F50" s="3">
        <f t="shared" si="10"/>
        <v>5835351285.3797894</v>
      </c>
      <c r="G50" s="3">
        <f t="shared" si="11"/>
        <v>11670702570.759579</v>
      </c>
    </row>
    <row r="51" spans="1:7" x14ac:dyDescent="0.2">
      <c r="A51" s="19">
        <v>9</v>
      </c>
      <c r="B51" s="16">
        <f>B50*$O$2*2</f>
        <v>11019960576</v>
      </c>
      <c r="C51" s="1">
        <f>B51*$O$2</f>
        <v>99179645184</v>
      </c>
      <c r="D51" s="3">
        <f>SUM($C$43:C51)</f>
        <v>105013741959</v>
      </c>
      <c r="E51" s="16">
        <f t="shared" si="9"/>
        <v>11020756255.688318</v>
      </c>
      <c r="F51" s="3">
        <f t="shared" si="10"/>
        <v>105021324318.38277</v>
      </c>
      <c r="G51" s="3">
        <f t="shared" si="11"/>
        <v>210042648636.76553</v>
      </c>
    </row>
    <row r="52" spans="1:7" ht="17" thickBot="1" x14ac:dyDescent="0.25">
      <c r="A52" s="33">
        <v>10</v>
      </c>
      <c r="B52" s="17">
        <f>B51*$O$2*2</f>
        <v>198359290368</v>
      </c>
      <c r="C52" s="28">
        <f>B52*$O$2</f>
        <v>1785233613312</v>
      </c>
      <c r="D52" s="4">
        <f>SUM($C$43:C52)</f>
        <v>1890247355271</v>
      </c>
      <c r="E52" s="17">
        <f t="shared" si="9"/>
        <v>198364100090.10538</v>
      </c>
      <c r="F52" s="4">
        <f t="shared" si="10"/>
        <v>1890293189093.4158</v>
      </c>
      <c r="G52" s="4">
        <f t="shared" si="11"/>
        <v>3780586378186.8315</v>
      </c>
    </row>
  </sheetData>
  <conditionalFormatting sqref="R7:R16">
    <cfRule type="cellIs" dxfId="47" priority="35" operator="lessThanOrEqual">
      <formula>0</formula>
    </cfRule>
    <cfRule type="cellIs" dxfId="46" priority="36" operator="greaterThan">
      <formula>0</formula>
    </cfRule>
  </conditionalFormatting>
  <conditionalFormatting sqref="F43:F52">
    <cfRule type="cellIs" dxfId="45" priority="31" stopIfTrue="1" operator="lessThan">
      <formula>0</formula>
    </cfRule>
    <cfRule type="cellIs" dxfId="44" priority="32" operator="equal">
      <formula>MIN($F$43:$F$52)</formula>
    </cfRule>
  </conditionalFormatting>
  <conditionalFormatting sqref="E43:E52">
    <cfRule type="cellIs" dxfId="43" priority="29" stopIfTrue="1" operator="lessThan">
      <formula>0</formula>
    </cfRule>
    <cfRule type="cellIs" dxfId="42" priority="30" operator="equal">
      <formula>MIN($E$43:$E$52)</formula>
    </cfRule>
  </conditionalFormatting>
  <conditionalFormatting sqref="F19:F28">
    <cfRule type="cellIs" dxfId="41" priority="21" stopIfTrue="1" operator="lessThan">
      <formula>0</formula>
    </cfRule>
    <cfRule type="cellIs" dxfId="40" priority="22" operator="equal">
      <formula>MIN($F$19:$F$28)</formula>
    </cfRule>
  </conditionalFormatting>
  <conditionalFormatting sqref="E19:E28">
    <cfRule type="cellIs" dxfId="39" priority="19" stopIfTrue="1" operator="lessThan">
      <formula>0</formula>
    </cfRule>
    <cfRule type="cellIs" dxfId="38" priority="20" operator="equal">
      <formula>MIN($E$19:$E$28)</formula>
    </cfRule>
  </conditionalFormatting>
  <conditionalFormatting sqref="F31:F40">
    <cfRule type="cellIs" dxfId="37" priority="15" stopIfTrue="1" operator="lessThan">
      <formula>0</formula>
    </cfRule>
    <cfRule type="cellIs" dxfId="36" priority="16" operator="equal">
      <formula>MIN($F$31:$F$40)</formula>
    </cfRule>
  </conditionalFormatting>
  <conditionalFormatting sqref="E31:E40">
    <cfRule type="cellIs" dxfId="35" priority="13" stopIfTrue="1" operator="lessThan">
      <formula>0</formula>
    </cfRule>
    <cfRule type="cellIs" dxfId="34" priority="14" operator="equal">
      <formula>MIN($E$31:$E$40)</formula>
    </cfRule>
  </conditionalFormatting>
  <conditionalFormatting sqref="G19:G28">
    <cfRule type="cellIs" dxfId="33" priority="11" stopIfTrue="1" operator="lessThanOrEqual">
      <formula>0</formula>
    </cfRule>
    <cfRule type="cellIs" dxfId="32" priority="12" operator="equal">
      <formula>MIN($G$19:$G$28)</formula>
    </cfRule>
  </conditionalFormatting>
  <conditionalFormatting sqref="G31:G40">
    <cfRule type="cellIs" dxfId="31" priority="9" stopIfTrue="1" operator="lessThanOrEqual">
      <formula>0</formula>
    </cfRule>
    <cfRule type="cellIs" dxfId="30" priority="10" operator="equal">
      <formula>MIN($G$19:$G$28)</formula>
    </cfRule>
  </conditionalFormatting>
  <conditionalFormatting sqref="G43:G52">
    <cfRule type="cellIs" dxfId="29" priority="7" stopIfTrue="1" operator="lessThanOrEqual">
      <formula>0</formula>
    </cfRule>
    <cfRule type="cellIs" dxfId="28" priority="8" operator="equal">
      <formula>MIN($G$19:$G$28)</formula>
    </cfRule>
  </conditionalFormatting>
  <conditionalFormatting sqref="S7:T16">
    <cfRule type="cellIs" dxfId="27" priority="3" operator="lessThanOrEqual">
      <formula>0</formula>
    </cfRule>
    <cfRule type="cellIs" dxfId="26" priority="4" operator="greaterThan">
      <formula>0</formula>
    </cfRule>
  </conditionalFormatting>
  <conditionalFormatting sqref="U7:U16">
    <cfRule type="cellIs" dxfId="25" priority="1" operator="lessThanOrEqual">
      <formula>0</formula>
    </cfRule>
    <cfRule type="cellIs" dxfId="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>
    <pageSetUpPr fitToPage="1"/>
  </sheetPr>
  <dimension ref="A1:W52"/>
  <sheetViews>
    <sheetView topLeftCell="B1" workbookViewId="0">
      <selection activeCell="N2" sqref="N2:O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  <col min="17" max="17" width="11.83203125" bestFit="1" customWidth="1"/>
    <col min="18" max="18" width="9.33203125" customWidth="1"/>
  </cols>
  <sheetData>
    <row r="1" spans="1:23" x14ac:dyDescent="0.2">
      <c r="C1" t="s">
        <v>9</v>
      </c>
      <c r="D1">
        <f>C2+E2</f>
        <v>1.0000000000000018</v>
      </c>
    </row>
    <row r="2" spans="1:23" x14ac:dyDescent="0.2">
      <c r="A2" t="s">
        <v>4</v>
      </c>
      <c r="B2" s="34" t="s">
        <v>12</v>
      </c>
      <c r="C2" s="40">
        <f>'P Analysis'!B48</f>
        <v>0.76778574985751669</v>
      </c>
      <c r="D2" s="34" t="s">
        <v>13</v>
      </c>
      <c r="E2" s="40">
        <f>'P Analysis'!O48</f>
        <v>0.23221425014248498</v>
      </c>
      <c r="F2" s="34" t="s">
        <v>17</v>
      </c>
      <c r="G2" s="40">
        <f>'P Analysis'!V48</f>
        <v>3.0000000000000013</v>
      </c>
      <c r="H2" t="s">
        <v>20</v>
      </c>
      <c r="I2" s="48">
        <f>'P Analysis'!W48</f>
        <v>-10</v>
      </c>
      <c r="J2" t="s">
        <v>6</v>
      </c>
      <c r="K2" s="48">
        <f>C2*G2-E2*I2</f>
        <v>4.6254997509974007</v>
      </c>
      <c r="L2" t="s">
        <v>5</v>
      </c>
      <c r="M2" s="48">
        <v>3</v>
      </c>
      <c r="N2" t="s">
        <v>47</v>
      </c>
      <c r="O2" s="48">
        <v>10</v>
      </c>
    </row>
    <row r="4" spans="1:23" x14ac:dyDescent="0.2">
      <c r="A4" t="s">
        <v>10</v>
      </c>
      <c r="B4">
        <f>$C$2</f>
        <v>0.76778574985751669</v>
      </c>
      <c r="C4" t="s">
        <v>11</v>
      </c>
      <c r="D4">
        <f>$E$2</f>
        <v>0.23221425014248498</v>
      </c>
      <c r="E4" t="s">
        <v>5</v>
      </c>
      <c r="F4">
        <f>$G$2</f>
        <v>3.0000000000000013</v>
      </c>
      <c r="G4" t="s">
        <v>72</v>
      </c>
      <c r="H4">
        <f>$I$2</f>
        <v>-10</v>
      </c>
      <c r="I4" t="s">
        <v>6</v>
      </c>
      <c r="J4">
        <f>$K$2</f>
        <v>4.6254997509974007</v>
      </c>
    </row>
    <row r="5" spans="1:23" ht="17" thickBot="1" x14ac:dyDescent="0.25"/>
    <row r="6" spans="1:23" ht="17" thickBot="1" x14ac:dyDescent="0.25">
      <c r="A6" s="24"/>
      <c r="B6" s="24">
        <v>1</v>
      </c>
      <c r="C6" s="39">
        <v>0</v>
      </c>
      <c r="D6" s="36">
        <v>-1</v>
      </c>
      <c r="E6" s="31">
        <v>-2</v>
      </c>
      <c r="F6" s="31">
        <v>-3</v>
      </c>
      <c r="G6" s="31">
        <v>-4</v>
      </c>
      <c r="H6" s="31">
        <v>-5</v>
      </c>
      <c r="I6" s="31">
        <v>-6</v>
      </c>
      <c r="J6" s="31">
        <v>-7</v>
      </c>
      <c r="K6" s="31">
        <v>-8</v>
      </c>
      <c r="L6" s="31">
        <v>-9</v>
      </c>
      <c r="M6" s="25">
        <v>-10</v>
      </c>
      <c r="N6" t="s">
        <v>19</v>
      </c>
      <c r="R6" s="54" t="s">
        <v>7</v>
      </c>
      <c r="S6" s="45" t="s">
        <v>17</v>
      </c>
      <c r="T6" s="46" t="s">
        <v>20</v>
      </c>
      <c r="U6" s="47" t="s">
        <v>6</v>
      </c>
      <c r="V6" s="54" t="s">
        <v>5</v>
      </c>
      <c r="W6" s="47" t="s">
        <v>47</v>
      </c>
    </row>
    <row r="7" spans="1:23" x14ac:dyDescent="0.2">
      <c r="A7" s="23">
        <v>1</v>
      </c>
      <c r="B7" s="18">
        <f>C7*B4</f>
        <v>0.76778574985751669</v>
      </c>
      <c r="C7" s="18">
        <v>1</v>
      </c>
      <c r="D7" s="37">
        <f>C7*D4</f>
        <v>0.23221425014248498</v>
      </c>
      <c r="E7" s="27"/>
      <c r="F7" s="27"/>
      <c r="G7" s="27"/>
      <c r="H7" s="27"/>
      <c r="I7" s="27"/>
      <c r="J7" s="27"/>
      <c r="K7" s="27"/>
      <c r="L7" s="27"/>
      <c r="M7" s="9"/>
      <c r="N7">
        <f>B7+D7</f>
        <v>1.0000000000000018</v>
      </c>
      <c r="R7" s="26">
        <f>B7-D7</f>
        <v>0.53557149971503171</v>
      </c>
      <c r="S7" s="26">
        <f>SUM(C7)*$B$4*$F$4</f>
        <v>2.3033572495725512</v>
      </c>
      <c r="T7" s="9">
        <f>SUM(C7)*$D$4*$H$4</f>
        <v>-2.3221425014248496</v>
      </c>
      <c r="U7" s="91">
        <f>S7+T7</f>
        <v>-1.8785251852298401E-2</v>
      </c>
      <c r="V7" s="68">
        <f>(U7-W7*D7)/B7</f>
        <v>0.27797989000159756</v>
      </c>
      <c r="W7" s="18">
        <f>-COUNT(D7:M7)</f>
        <v>-1</v>
      </c>
    </row>
    <row r="8" spans="1:23" x14ac:dyDescent="0.2">
      <c r="A8" s="20">
        <v>2</v>
      </c>
      <c r="B8" s="19">
        <f>C8*B4</f>
        <v>0.93437647107320265</v>
      </c>
      <c r="C8" s="19">
        <f>1/(1-B4*D4)</f>
        <v>1.2169755315810451</v>
      </c>
      <c r="D8" s="32">
        <f>C8*D4</f>
        <v>0.28259906050784445</v>
      </c>
      <c r="E8" s="1">
        <f>D8*D4</f>
        <v>6.5623528926799832E-2</v>
      </c>
      <c r="F8" s="1"/>
      <c r="G8" s="1"/>
      <c r="H8" s="1"/>
      <c r="I8" s="1"/>
      <c r="J8" s="1"/>
      <c r="K8" s="1"/>
      <c r="L8" s="1"/>
      <c r="M8" s="3"/>
      <c r="N8">
        <f>B8+E8</f>
        <v>1.0000000000000024</v>
      </c>
      <c r="R8" s="16">
        <f>B8-E8</f>
        <v>0.86875294214640286</v>
      </c>
      <c r="S8" s="16">
        <f>SUM(C8:D8)*$B$4*$F$4</f>
        <v>3.4540560079627443</v>
      </c>
      <c r="T8" s="3">
        <f>SUM(C8:D8)*$D$4*$H$4</f>
        <v>-3.4822258943464424</v>
      </c>
      <c r="U8" s="92">
        <f>S8+T8+U7</f>
        <v>-4.6955138235996507E-2</v>
      </c>
      <c r="V8" s="68">
        <f>(U8-W8*E8)/B8</f>
        <v>9.0211945856028944E-2</v>
      </c>
      <c r="W8" s="19">
        <f>-COUNT(D8:M8)</f>
        <v>-2</v>
      </c>
    </row>
    <row r="9" spans="1:23" x14ac:dyDescent="0.2">
      <c r="A9" s="20">
        <v>3</v>
      </c>
      <c r="B9" s="19">
        <f>C9*B4</f>
        <v>0.98053864320203499</v>
      </c>
      <c r="C9" s="19">
        <f>1/(1-D4*B4/(1-D4*B4))</f>
        <v>1.2770992993605317</v>
      </c>
      <c r="D9" s="32">
        <f>C9*D4*C8</f>
        <v>0.36090706217451263</v>
      </c>
      <c r="E9" s="1">
        <f>D9*(D4)</f>
        <v>8.3807762813981654E-2</v>
      </c>
      <c r="F9" s="1">
        <f>E9*D4</f>
        <v>1.9461356797967986E-2</v>
      </c>
      <c r="G9" s="1"/>
      <c r="H9" s="1"/>
      <c r="I9" s="1"/>
      <c r="J9" s="1"/>
      <c r="K9" s="1"/>
      <c r="L9" s="1"/>
      <c r="M9" s="3"/>
      <c r="N9">
        <f>B9+F9</f>
        <v>1.0000000000000029</v>
      </c>
      <c r="R9" s="16">
        <f>B9-F9</f>
        <v>0.96107728640406698</v>
      </c>
      <c r="S9" s="16">
        <f>SUM(C9:E9)*$B$4*$F$4</f>
        <v>3.965953045735743</v>
      </c>
      <c r="T9" s="3">
        <f>SUM(C9:E9)*$D$4*$H$4</f>
        <v>-3.9982977577044849</v>
      </c>
      <c r="U9" s="92">
        <f t="shared" ref="U9:U15" si="0">S9+T9+U8</f>
        <v>-7.9299850204738398E-2</v>
      </c>
      <c r="V9" s="68">
        <f>(U9-W9*F9)/B9</f>
        <v>-2.1330908226658077E-2</v>
      </c>
      <c r="W9" s="19">
        <f t="shared" ref="W9:W16" si="1">-COUNT(D9:M9)</f>
        <v>-3</v>
      </c>
    </row>
    <row r="10" spans="1:23" x14ac:dyDescent="0.2">
      <c r="A10" s="20">
        <v>4</v>
      </c>
      <c r="B10" s="19">
        <f>C10*B4</f>
        <v>0.99414841980383173</v>
      </c>
      <c r="C10" s="19">
        <f>1/(1-D4*B4/(1-D4*B4/(1-D4*B4)))</f>
        <v>1.294825307695959</v>
      </c>
      <c r="D10" s="32">
        <f>C10*D4*C9</f>
        <v>0.38399424286094375</v>
      </c>
      <c r="E10" s="1">
        <f>D10*D4*C8</f>
        <v>0.10851641227292376</v>
      </c>
      <c r="F10" s="1">
        <f>E10*D4</f>
        <v>2.5199057304109745E-2</v>
      </c>
      <c r="G10" s="1">
        <f>F10*D4</f>
        <v>5.8515801961713538E-3</v>
      </c>
      <c r="H10" s="1"/>
      <c r="I10" s="1"/>
      <c r="J10" s="1"/>
      <c r="K10" s="1"/>
      <c r="L10" s="1"/>
      <c r="M10" s="3"/>
      <c r="N10">
        <f>B10+G10</f>
        <v>1.0000000000000031</v>
      </c>
      <c r="R10" s="16">
        <f>B10-G10</f>
        <v>0.98829683960766035</v>
      </c>
      <c r="S10" s="16">
        <f>SUM(C10:F10)*$B$4*$F$4</f>
        <v>4.174915678729632</v>
      </c>
      <c r="T10" s="3">
        <f>SUM(C10:F10)*$D$4*$H$4</f>
        <v>-4.2089646055739589</v>
      </c>
      <c r="U10" s="92">
        <f t="shared" si="0"/>
        <v>-0.11334877704906532</v>
      </c>
      <c r="V10" s="68">
        <f>(U10-W10*G10)/B10</f>
        <v>-9.0471859606363017E-2</v>
      </c>
      <c r="W10" s="19">
        <f t="shared" si="1"/>
        <v>-4</v>
      </c>
    </row>
    <row r="11" spans="1:23" x14ac:dyDescent="0.2">
      <c r="A11" s="20">
        <v>5</v>
      </c>
      <c r="B11" s="19">
        <f>C11*B4</f>
        <v>0.99823333563011585</v>
      </c>
      <c r="C11" s="19">
        <f>1/(1-D4*B4/(1-D4*B4/(1-D4*B4/(1-D4*B4))))</f>
        <v>1.3001456927474428</v>
      </c>
      <c r="D11" s="32">
        <f>C11*D4*C10</f>
        <v>0.39092376070165796</v>
      </c>
      <c r="E11" s="1">
        <f>D11*D4*C9</f>
        <v>0.11593260698163166</v>
      </c>
      <c r="F11" s="1">
        <f>E11*D4*C8</f>
        <v>3.276244581523427E-2</v>
      </c>
      <c r="G11" s="1">
        <f>F11*D4</f>
        <v>7.607906787818421E-3</v>
      </c>
      <c r="H11" s="1">
        <f>G11*D4</f>
        <v>1.7666643698871763E-3</v>
      </c>
      <c r="I11" s="1"/>
      <c r="J11" s="1"/>
      <c r="K11" s="1"/>
      <c r="L11" s="1"/>
      <c r="M11" s="3"/>
      <c r="N11">
        <f>B11+H11</f>
        <v>1.0000000000000031</v>
      </c>
      <c r="R11" s="16">
        <f>B11-H11</f>
        <v>0.9964666712602287</v>
      </c>
      <c r="S11" s="16">
        <f>SUM(C11:G11)*$B$4*$F$4</f>
        <v>4.2551586402217065</v>
      </c>
      <c r="T11" s="3">
        <f>SUM(C11:G11)*$D$4*$H$4</f>
        <v>-4.2898619962655351</v>
      </c>
      <c r="U11" s="92">
        <f t="shared" si="0"/>
        <v>-0.14805213309289389</v>
      </c>
      <c r="V11" s="68">
        <f>(U11-W11*H11)/B11</f>
        <v>-0.13946519944215124</v>
      </c>
      <c r="W11" s="19">
        <f t="shared" si="1"/>
        <v>-5</v>
      </c>
    </row>
    <row r="12" spans="1:23" x14ac:dyDescent="0.2">
      <c r="A12" s="20">
        <v>6</v>
      </c>
      <c r="B12" s="19">
        <f>C12*B4</f>
        <v>0.99946596357590778</v>
      </c>
      <c r="C12" s="19">
        <f>1/(1-D4*B4/(1-D4*B4/(1-D4*B4/(1-D4*B4/(1-D4*B4)))))</f>
        <v>1.3017511249217448</v>
      </c>
      <c r="D12" s="32">
        <f>C12*D4*C11</f>
        <v>0.39301475050525875</v>
      </c>
      <c r="E12" s="1">
        <f>D12*D4*C10</f>
        <v>0.11817045207762293</v>
      </c>
      <c r="F12" s="1">
        <f>E12*D4*C9</f>
        <v>3.5044706806686296E-2</v>
      </c>
      <c r="G12" s="1">
        <f>F12*D4*C8</f>
        <v>9.9036012193424085E-3</v>
      </c>
      <c r="H12" s="1">
        <f>G12*D4</f>
        <v>2.2997573308597974E-3</v>
      </c>
      <c r="I12" s="1">
        <f>H12*D4</f>
        <v>5.3403642409529056E-4</v>
      </c>
      <c r="J12" s="1"/>
      <c r="K12" s="1"/>
      <c r="L12" s="1"/>
      <c r="M12" s="3"/>
      <c r="N12">
        <f>B12+I12</f>
        <v>1.0000000000000031</v>
      </c>
      <c r="R12" s="16">
        <f>B12-I12</f>
        <v>0.99893192715181245</v>
      </c>
      <c r="S12" s="16">
        <f>SUM(C12:H12)*$B$4*$F$4</f>
        <v>4.2846692068392853</v>
      </c>
      <c r="T12" s="3">
        <f>SUM(C12:H12)*$D$4*$H$4</f>
        <v>-4.3196132391509048</v>
      </c>
      <c r="U12" s="92">
        <f t="shared" si="0"/>
        <v>-0.18299616540451336</v>
      </c>
      <c r="V12" s="68">
        <f>(U12-W12*I12)/B12</f>
        <v>-0.17988801361146772</v>
      </c>
      <c r="W12" s="19">
        <f t="shared" si="1"/>
        <v>-6</v>
      </c>
    </row>
    <row r="13" spans="1:23" x14ac:dyDescent="0.2">
      <c r="A13" s="20">
        <v>7</v>
      </c>
      <c r="B13" s="19">
        <f>C13*B4</f>
        <v>0.99983850854083345</v>
      </c>
      <c r="C13" s="19">
        <f>1/(1-D4*B4/(1-D4*B4/(1-D4*B4/(1-D4*B4/(1-D4*B4/(1-D4*B4))))))</f>
        <v>1.302236344874049</v>
      </c>
      <c r="D13" s="32">
        <f>C13*D4*C12</f>
        <v>0.39364672362066788</v>
      </c>
      <c r="E13" s="1">
        <f>D13*D4*C11</f>
        <v>0.11884681019982964</v>
      </c>
      <c r="F13" s="1">
        <f>E13*D4*C10</f>
        <v>3.5734489026791369E-2</v>
      </c>
      <c r="G13" s="1">
        <f>F13*D4*C9</f>
        <v>1.0597443513273923E-2</v>
      </c>
      <c r="H13" s="1">
        <f>G13*D4*C8</f>
        <v>2.9948275806361609E-3</v>
      </c>
      <c r="I13" s="1">
        <f>H13*D4</f>
        <v>6.9544164094345856E-4</v>
      </c>
      <c r="J13" s="1">
        <f>I13*D4</f>
        <v>1.614914591695445E-4</v>
      </c>
      <c r="K13" s="1"/>
      <c r="L13" s="1"/>
      <c r="M13" s="3"/>
      <c r="N13">
        <f>B13+J13</f>
        <v>1.0000000000000029</v>
      </c>
      <c r="R13" s="16">
        <f>B13-J13</f>
        <v>0.9996770170816639</v>
      </c>
      <c r="S13" s="16">
        <f>SUM(C13:I13)*$B$4*$F$4</f>
        <v>4.2951902231742656</v>
      </c>
      <c r="T13" s="3">
        <f>SUM(C13:I13)*$D$4*$H$4</f>
        <v>-4.3302200606477328</v>
      </c>
      <c r="U13" s="92">
        <f t="shared" si="0"/>
        <v>-0.21802600287798057</v>
      </c>
      <c r="V13" s="68">
        <f>(U13-W13*J13)/B13</f>
        <v>-0.21693059510213467</v>
      </c>
      <c r="W13" s="19">
        <f t="shared" si="1"/>
        <v>-7</v>
      </c>
    </row>
    <row r="14" spans="1:23" x14ac:dyDescent="0.2">
      <c r="A14" s="20">
        <v>8</v>
      </c>
      <c r="B14" s="19">
        <f>C14*B4</f>
        <v>0.99995115982998717</v>
      </c>
      <c r="C14" s="19">
        <f>1/(1-D4*B4/(1-D4*B4/(1-D4*B4/(1-D4*B4/(1-D4*B4/(1-D4*B4/(1-D4*B4)))))))</f>
        <v>1.3023830671714798</v>
      </c>
      <c r="D14" s="32">
        <f>C14*D4*C13</f>
        <v>0.39383782158967529</v>
      </c>
      <c r="E14" s="1">
        <f>D14*D4*C12</f>
        <v>0.11905132944332886</v>
      </c>
      <c r="F14" s="1">
        <f>E14*D4*C11</f>
        <v>3.5943067490187101E-2</v>
      </c>
      <c r="G14" s="1">
        <f>F14*D4*C10</f>
        <v>1.0807249674246231E-2</v>
      </c>
      <c r="H14" s="1">
        <f>G14*D4*C9</f>
        <v>3.2050050546631849E-3</v>
      </c>
      <c r="I14" s="1">
        <f>H14*D4*C8</f>
        <v>9.0573141737070864E-4</v>
      </c>
      <c r="J14" s="1">
        <f>I14*D4</f>
        <v>2.103237419152292E-4</v>
      </c>
      <c r="K14" s="1">
        <f>J14*D4</f>
        <v>4.8840170016006488E-5</v>
      </c>
      <c r="L14" s="1"/>
      <c r="M14" s="3"/>
      <c r="N14">
        <f>B14+K14</f>
        <v>1.0000000000000031</v>
      </c>
      <c r="R14" s="16">
        <f>B14-K14</f>
        <v>0.99990231965997112</v>
      </c>
      <c r="S14" s="16">
        <f>SUM(C14:J14)*$B$4*$F$4</f>
        <v>4.2988560510790972</v>
      </c>
      <c r="T14" s="3">
        <f>SUM(C14:J14)*$D$4*$H$4</f>
        <v>-4.3339157855650452</v>
      </c>
      <c r="U14" s="92">
        <f t="shared" si="0"/>
        <v>-0.25308573736392859</v>
      </c>
      <c r="V14" s="68">
        <f>(U14-W14*K14)/B14</f>
        <v>-0.25270735827414209</v>
      </c>
      <c r="W14" s="19">
        <f t="shared" si="1"/>
        <v>-8</v>
      </c>
    </row>
    <row r="15" spans="1:23" x14ac:dyDescent="0.2">
      <c r="A15" s="20">
        <v>9</v>
      </c>
      <c r="B15" s="19">
        <f>C15*B4</f>
        <v>0.99998522867098072</v>
      </c>
      <c r="C15" s="19">
        <f>1/(1-D4*B4/(1-D4*B4/(1-D4*B4/(1-D4*B4/(1-D4*B4/(1-D4*B4/(1-D4*B4/(1-D4*B4))))))))</f>
        <v>1.3024274400202855</v>
      </c>
      <c r="D15" s="32">
        <f>C15*D4*C14</f>
        <v>0.3938956148592353</v>
      </c>
      <c r="E15" s="1">
        <f>D15*D4*C13</f>
        <v>0.11911318167457523</v>
      </c>
      <c r="F15" s="1">
        <f>E15*D4*C12</f>
        <v>3.6006147340915236E-2</v>
      </c>
      <c r="G15" s="1">
        <f>F15*D4*C11</f>
        <v>1.0870700814409572E-2</v>
      </c>
      <c r="H15" s="1">
        <f>G15*D4*C10</f>
        <v>3.2685684900831077E-3</v>
      </c>
      <c r="I15" s="1">
        <f>H15*D4*C9</f>
        <v>9.693288161180401E-4</v>
      </c>
      <c r="J15" s="1">
        <f>I15*D4*C8</f>
        <v>2.7393141275813924E-4</v>
      </c>
      <c r="K15" s="1">
        <f>J15*D4</f>
        <v>6.3610777604102849E-5</v>
      </c>
      <c r="L15" s="1">
        <f>K15*D4</f>
        <v>1.4771329022317121E-5</v>
      </c>
      <c r="M15" s="3"/>
      <c r="N15">
        <f>B15+L15</f>
        <v>1.0000000000000031</v>
      </c>
      <c r="R15" s="16">
        <f>B15-L15</f>
        <v>0.99997045734195844</v>
      </c>
      <c r="S15" s="16">
        <f>SUM(C15:K15)*$B$4*$F$4</f>
        <v>4.3001112163736552</v>
      </c>
      <c r="T15" s="3">
        <f>SUM(C15:K15)*$D$4*$H$4</f>
        <v>-4.3351811874810311</v>
      </c>
      <c r="U15" s="92">
        <f t="shared" si="0"/>
        <v>-0.28815570847130445</v>
      </c>
      <c r="V15" s="68">
        <f>(U15-W15*L15)/B15</f>
        <v>-0.28802702105199801</v>
      </c>
      <c r="W15" s="19">
        <f t="shared" si="1"/>
        <v>-9</v>
      </c>
    </row>
    <row r="16" spans="1:23" ht="17" thickBot="1" x14ac:dyDescent="0.25">
      <c r="A16" s="21">
        <v>10</v>
      </c>
      <c r="B16" s="33">
        <f>C16*B4</f>
        <v>0.99999553248055639</v>
      </c>
      <c r="C16" s="33">
        <f>1/(1-D4*B4/(1-D4*B4/(1-D4*B4/(1-D4*B4/(1-D4*B4/(1-D4*B4/(1-D4*B4/(1-D4*B4/(1-D4*B4)))))))))</f>
        <v>1.3024408601828472</v>
      </c>
      <c r="D16" s="38">
        <f>C16*D4*C15</f>
        <v>0.39391309390539381</v>
      </c>
      <c r="E16" s="28">
        <f>D16*D4*C14</f>
        <v>0.11913188831659761</v>
      </c>
      <c r="F16" s="28">
        <f>E16*D4*C13</f>
        <v>3.6025225265229666E-2</v>
      </c>
      <c r="G16" s="28">
        <f>F16*D4*C12</f>
        <v>1.0889891031820155E-2</v>
      </c>
      <c r="H16" s="28">
        <f>G16*D4*C11</f>
        <v>3.287792670167686E-3</v>
      </c>
      <c r="I16" s="28">
        <f>H16*D4*C10</f>
        <v>9.8856326810057454E-4</v>
      </c>
      <c r="J16" s="28">
        <f>I16*D4*C9</f>
        <v>2.9316897144209637E-4</v>
      </c>
      <c r="K16" s="28">
        <f>J16*D4*C8</f>
        <v>8.2849275899587497E-5</v>
      </c>
      <c r="L16" s="28">
        <f>K16*D4</f>
        <v>1.9238782477870565E-5</v>
      </c>
      <c r="M16" s="4">
        <f>L16*D4</f>
        <v>4.4675194467530924E-6</v>
      </c>
      <c r="N16">
        <f>B16+M16</f>
        <v>1.0000000000000031</v>
      </c>
      <c r="R16" s="17">
        <f>B16-M16</f>
        <v>0.99999106496110968</v>
      </c>
      <c r="S16" s="17">
        <f>SUM(C16:L16)*$B$4*$F$4</f>
        <v>4.3005351434341064</v>
      </c>
      <c r="T16" s="4">
        <f>SUM(C16:L16)*$D$4*$H$4</f>
        <v>-4.3356085719194466</v>
      </c>
      <c r="U16" s="93">
        <f>S16+T16+U15</f>
        <v>-0.32322913695664468</v>
      </c>
      <c r="V16" s="69">
        <f>(U16-W16*M16)/B16</f>
        <v>-0.32318590560149429</v>
      </c>
      <c r="W16" s="33">
        <f t="shared" si="1"/>
        <v>-10</v>
      </c>
    </row>
    <row r="17" spans="1:7" ht="17" thickBot="1" x14ac:dyDescent="0.25"/>
    <row r="18" spans="1:7" ht="17" thickBot="1" x14ac:dyDescent="0.25">
      <c r="A18" s="7" t="s">
        <v>18</v>
      </c>
      <c r="B18" s="5" t="s">
        <v>23</v>
      </c>
      <c r="C18" s="5" t="s">
        <v>22</v>
      </c>
      <c r="D18" s="5" t="s">
        <v>21</v>
      </c>
      <c r="E18" s="41" t="s">
        <v>36</v>
      </c>
      <c r="F18" s="44" t="s">
        <v>35</v>
      </c>
      <c r="G18" s="47" t="s">
        <v>67</v>
      </c>
    </row>
    <row r="19" spans="1:7" x14ac:dyDescent="0.2">
      <c r="A19" s="18">
        <v>1</v>
      </c>
      <c r="B19" s="26">
        <v>1</v>
      </c>
      <c r="C19" s="27">
        <f>B19*$O$2</f>
        <v>10</v>
      </c>
      <c r="D19" s="9">
        <f>SUM($C$19:C19)</f>
        <v>10</v>
      </c>
      <c r="E19" s="26">
        <f t="shared" ref="E19:E28" si="2">B19/R7</f>
        <v>1.8671643291924283</v>
      </c>
      <c r="F19" s="9">
        <f t="shared" ref="F19:F28" si="3">D19/R7</f>
        <v>18.671643291924283</v>
      </c>
      <c r="G19" s="2">
        <f>F19*2</f>
        <v>37.343286583848567</v>
      </c>
    </row>
    <row r="20" spans="1:7" x14ac:dyDescent="0.2">
      <c r="A20" s="19">
        <v>2</v>
      </c>
      <c r="B20" s="16">
        <f>C19</f>
        <v>10</v>
      </c>
      <c r="C20" s="1">
        <f>B20*$O$2</f>
        <v>100</v>
      </c>
      <c r="D20" s="3">
        <f>SUM($C$19:C20)</f>
        <v>110</v>
      </c>
      <c r="E20" s="16">
        <f t="shared" si="2"/>
        <v>11.510752384093559</v>
      </c>
      <c r="F20" s="3">
        <f t="shared" si="3"/>
        <v>126.61827622502915</v>
      </c>
      <c r="G20" s="3">
        <f t="shared" ref="G20:G28" si="4">F20*2</f>
        <v>253.2365524500583</v>
      </c>
    </row>
    <row r="21" spans="1:7" x14ac:dyDescent="0.2">
      <c r="A21" s="19">
        <v>3</v>
      </c>
      <c r="B21" s="16">
        <f t="shared" ref="B21:B28" si="5">C20</f>
        <v>100</v>
      </c>
      <c r="C21" s="1">
        <f>B21*$O$2</f>
        <v>1000</v>
      </c>
      <c r="D21" s="3">
        <f>SUM($C$19:C21)</f>
        <v>1110</v>
      </c>
      <c r="E21" s="16">
        <f t="shared" si="2"/>
        <v>104.04990463790533</v>
      </c>
      <c r="F21" s="3">
        <f t="shared" si="3"/>
        <v>1154.9539414807491</v>
      </c>
      <c r="G21" s="3">
        <f t="shared" si="4"/>
        <v>2309.9078829614982</v>
      </c>
    </row>
    <row r="22" spans="1:7" x14ac:dyDescent="0.2">
      <c r="A22" s="19">
        <v>4</v>
      </c>
      <c r="B22" s="16">
        <f t="shared" si="5"/>
        <v>1000</v>
      </c>
      <c r="C22" s="1">
        <f>B22*$O$2</f>
        <v>10000</v>
      </c>
      <c r="D22" s="3">
        <f>SUM($C$19:C22)</f>
        <v>11110</v>
      </c>
      <c r="E22" s="16">
        <f t="shared" si="2"/>
        <v>1011.8417462480054</v>
      </c>
      <c r="F22" s="3">
        <f t="shared" si="3"/>
        <v>11241.56180081534</v>
      </c>
      <c r="G22" s="3">
        <f t="shared" si="4"/>
        <v>22483.123601630679</v>
      </c>
    </row>
    <row r="23" spans="1:7" x14ac:dyDescent="0.2">
      <c r="A23" s="19">
        <v>5</v>
      </c>
      <c r="B23" s="16">
        <f t="shared" si="5"/>
        <v>10000</v>
      </c>
      <c r="C23" s="1">
        <f>B23*$O$2</f>
        <v>100000</v>
      </c>
      <c r="D23" s="3">
        <f>SUM($C$19:C23)</f>
        <v>111110</v>
      </c>
      <c r="E23" s="16">
        <f t="shared" si="2"/>
        <v>10035.458574196995</v>
      </c>
      <c r="F23" s="3">
        <f t="shared" si="3"/>
        <v>111503.9802179028</v>
      </c>
      <c r="G23" s="3">
        <f t="shared" si="4"/>
        <v>223007.96043580561</v>
      </c>
    </row>
    <row r="24" spans="1:7" x14ac:dyDescent="0.2">
      <c r="A24" s="19">
        <v>6</v>
      </c>
      <c r="B24" s="16">
        <f t="shared" si="5"/>
        <v>100000</v>
      </c>
      <c r="C24" s="1">
        <f>B24*$O$2</f>
        <v>1000000</v>
      </c>
      <c r="D24" s="3">
        <f>SUM($C$19:C24)</f>
        <v>1111110</v>
      </c>
      <c r="E24" s="16">
        <f t="shared" si="2"/>
        <v>100106.9214847535</v>
      </c>
      <c r="F24" s="3">
        <f t="shared" si="3"/>
        <v>1112298.0153092446</v>
      </c>
      <c r="G24" s="3">
        <f t="shared" si="4"/>
        <v>2224596.0306184893</v>
      </c>
    </row>
    <row r="25" spans="1:7" x14ac:dyDescent="0.2">
      <c r="A25" s="19">
        <v>7</v>
      </c>
      <c r="B25" s="16">
        <f t="shared" si="5"/>
        <v>1000000</v>
      </c>
      <c r="C25" s="1">
        <f>B25*$O$2</f>
        <v>10000000</v>
      </c>
      <c r="D25" s="3">
        <f>SUM($C$19:C25)</f>
        <v>11111110</v>
      </c>
      <c r="E25" s="16">
        <f t="shared" si="2"/>
        <v>1000323.0872700055</v>
      </c>
      <c r="F25" s="3">
        <f t="shared" si="3"/>
        <v>11114699.858196631</v>
      </c>
      <c r="G25" s="3">
        <f t="shared" si="4"/>
        <v>22229399.716393262</v>
      </c>
    </row>
    <row r="26" spans="1:7" x14ac:dyDescent="0.2">
      <c r="A26" s="19">
        <v>8</v>
      </c>
      <c r="B26" s="16">
        <f t="shared" si="5"/>
        <v>10000000</v>
      </c>
      <c r="C26" s="1">
        <f>B26*$O$2</f>
        <v>100000000</v>
      </c>
      <c r="D26" s="3">
        <f>SUM($C$19:C26)</f>
        <v>111111110</v>
      </c>
      <c r="E26" s="16">
        <f t="shared" si="2"/>
        <v>10000976.898824098</v>
      </c>
      <c r="F26" s="3">
        <f t="shared" si="3"/>
        <v>111121964.43127033</v>
      </c>
      <c r="G26" s="3">
        <f t="shared" si="4"/>
        <v>222243928.86254066</v>
      </c>
    </row>
    <row r="27" spans="1:7" x14ac:dyDescent="0.2">
      <c r="A27" s="19">
        <v>9</v>
      </c>
      <c r="B27" s="16">
        <f t="shared" si="5"/>
        <v>100000000</v>
      </c>
      <c r="C27" s="1">
        <f>B27*$O$2</f>
        <v>1000000000</v>
      </c>
      <c r="D27" s="3">
        <f>SUM($C$19:C27)</f>
        <v>1111111110</v>
      </c>
      <c r="E27" s="16">
        <f t="shared" si="2"/>
        <v>100002954.3530836</v>
      </c>
      <c r="F27" s="3">
        <f t="shared" si="3"/>
        <v>1111143936.1453404</v>
      </c>
      <c r="G27" s="3">
        <f t="shared" si="4"/>
        <v>2222287872.2906809</v>
      </c>
    </row>
    <row r="28" spans="1:7" ht="17" thickBot="1" x14ac:dyDescent="0.25">
      <c r="A28" s="33">
        <v>10</v>
      </c>
      <c r="B28" s="17">
        <f t="shared" si="5"/>
        <v>1000000000</v>
      </c>
      <c r="C28" s="28">
        <f>B28*$O$2</f>
        <v>10000000000</v>
      </c>
      <c r="D28" s="4">
        <f>SUM($C$19:C28)</f>
        <v>11111111110</v>
      </c>
      <c r="E28" s="17">
        <f t="shared" si="2"/>
        <v>1000008935.118726</v>
      </c>
      <c r="F28" s="4">
        <f t="shared" si="3"/>
        <v>11111210389.096945</v>
      </c>
      <c r="G28" s="4">
        <f t="shared" si="4"/>
        <v>22222420778.19389</v>
      </c>
    </row>
    <row r="29" spans="1:7" ht="17" thickBot="1" x14ac:dyDescent="0.25"/>
    <row r="30" spans="1:7" ht="17" thickBot="1" x14ac:dyDescent="0.25">
      <c r="A30" s="30" t="s">
        <v>18</v>
      </c>
      <c r="B30" s="31" t="s">
        <v>23</v>
      </c>
      <c r="C30" s="31" t="s">
        <v>22</v>
      </c>
      <c r="D30" s="50" t="s">
        <v>21</v>
      </c>
      <c r="E30" s="41" t="s">
        <v>36</v>
      </c>
      <c r="F30" s="44" t="s">
        <v>35</v>
      </c>
      <c r="G30" s="47" t="s">
        <v>67</v>
      </c>
    </row>
    <row r="31" spans="1:7" x14ac:dyDescent="0.2">
      <c r="A31" s="18">
        <v>1</v>
      </c>
      <c r="B31" s="26">
        <v>1</v>
      </c>
      <c r="C31" s="27">
        <f>B31*$O$2</f>
        <v>10</v>
      </c>
      <c r="D31" s="9">
        <f>SUM($C$31:C31)</f>
        <v>10</v>
      </c>
      <c r="E31" s="3">
        <f t="shared" ref="E31:E40" si="6">B31/R7</f>
        <v>1.8671643291924283</v>
      </c>
      <c r="F31" s="3">
        <f t="shared" ref="F31:F40" si="7">D31/R7</f>
        <v>18.671643291924283</v>
      </c>
      <c r="G31" s="2">
        <f>F31*2</f>
        <v>37.343286583848567</v>
      </c>
    </row>
    <row r="32" spans="1:7" x14ac:dyDescent="0.2">
      <c r="A32" s="19">
        <v>2</v>
      </c>
      <c r="B32" s="16">
        <f>B31*($O$2+1)</f>
        <v>11</v>
      </c>
      <c r="C32" s="1">
        <f>B32*$O$2</f>
        <v>110</v>
      </c>
      <c r="D32" s="3">
        <f>SUM($C$31:C32)</f>
        <v>120</v>
      </c>
      <c r="E32" s="3">
        <f t="shared" si="6"/>
        <v>12.661827622502914</v>
      </c>
      <c r="F32" s="3">
        <f t="shared" si="7"/>
        <v>138.12902860912271</v>
      </c>
      <c r="G32" s="3">
        <f t="shared" ref="G32:G40" si="8">F32*2</f>
        <v>276.25805721824543</v>
      </c>
    </row>
    <row r="33" spans="1:7" x14ac:dyDescent="0.2">
      <c r="A33" s="19">
        <v>3</v>
      </c>
      <c r="B33" s="16">
        <f>B32*($O$2+1)</f>
        <v>121</v>
      </c>
      <c r="C33" s="1">
        <f>B33*$O$2</f>
        <v>1210</v>
      </c>
      <c r="D33" s="3">
        <f>SUM($C$31:C33)</f>
        <v>1330</v>
      </c>
      <c r="E33" s="3">
        <f t="shared" si="6"/>
        <v>125.90038461186545</v>
      </c>
      <c r="F33" s="3">
        <f t="shared" si="7"/>
        <v>1383.8637316841409</v>
      </c>
      <c r="G33" s="3">
        <f t="shared" si="8"/>
        <v>2767.7274633682819</v>
      </c>
    </row>
    <row r="34" spans="1:7" x14ac:dyDescent="0.2">
      <c r="A34" s="19">
        <v>4</v>
      </c>
      <c r="B34" s="16">
        <f>B33*($O$2+1)</f>
        <v>1331</v>
      </c>
      <c r="C34" s="1">
        <f>B34*$O$2</f>
        <v>13310</v>
      </c>
      <c r="D34" s="3">
        <f>SUM($C$31:C34)</f>
        <v>14640</v>
      </c>
      <c r="E34" s="3">
        <f t="shared" si="6"/>
        <v>1346.7613642560952</v>
      </c>
      <c r="F34" s="3">
        <f t="shared" si="7"/>
        <v>14813.363165070799</v>
      </c>
      <c r="G34" s="3">
        <f t="shared" si="8"/>
        <v>29626.726330141599</v>
      </c>
    </row>
    <row r="35" spans="1:7" x14ac:dyDescent="0.2">
      <c r="A35" s="19">
        <v>5</v>
      </c>
      <c r="B35" s="16">
        <f>B34*($O$2+1)</f>
        <v>14641</v>
      </c>
      <c r="C35" s="1">
        <f>B35*$O$2</f>
        <v>146410</v>
      </c>
      <c r="D35" s="3">
        <f>SUM($C$31:C35)</f>
        <v>161050</v>
      </c>
      <c r="E35" s="3">
        <f t="shared" si="6"/>
        <v>14692.91489848182</v>
      </c>
      <c r="F35" s="3">
        <f t="shared" si="7"/>
        <v>161621.06033744258</v>
      </c>
      <c r="G35" s="3">
        <f t="shared" si="8"/>
        <v>323242.12067488517</v>
      </c>
    </row>
    <row r="36" spans="1:7" x14ac:dyDescent="0.2">
      <c r="A36" s="19">
        <v>6</v>
      </c>
      <c r="B36" s="16">
        <f>B35*($O$2+1)</f>
        <v>161051</v>
      </c>
      <c r="C36" s="1">
        <f>B36*$O$2</f>
        <v>1610510</v>
      </c>
      <c r="D36" s="3">
        <f>SUM($C$31:C36)</f>
        <v>1771560</v>
      </c>
      <c r="E36" s="3">
        <f t="shared" si="6"/>
        <v>161223.19812041038</v>
      </c>
      <c r="F36" s="3">
        <f t="shared" si="7"/>
        <v>1773454.1782552993</v>
      </c>
      <c r="G36" s="3">
        <f t="shared" si="8"/>
        <v>3546908.3565105987</v>
      </c>
    </row>
    <row r="37" spans="1:7" x14ac:dyDescent="0.2">
      <c r="A37" s="19">
        <v>7</v>
      </c>
      <c r="B37" s="16">
        <f>B36*($O$2+1)</f>
        <v>1771561</v>
      </c>
      <c r="C37" s="1">
        <f>B37*$O$2</f>
        <v>17715610</v>
      </c>
      <c r="D37" s="3">
        <f>SUM($C$31:C37)</f>
        <v>19487170</v>
      </c>
      <c r="E37" s="3">
        <f t="shared" si="6"/>
        <v>1772133.3688071382</v>
      </c>
      <c r="F37" s="3">
        <f t="shared" si="7"/>
        <v>19493466.056555431</v>
      </c>
      <c r="G37" s="3">
        <f t="shared" si="8"/>
        <v>38986932.113110863</v>
      </c>
    </row>
    <row r="38" spans="1:7" x14ac:dyDescent="0.2">
      <c r="A38" s="19">
        <v>8</v>
      </c>
      <c r="B38" s="16">
        <f>B37*($O$2+1)</f>
        <v>19487171</v>
      </c>
      <c r="C38" s="1">
        <f>B38*$O$2</f>
        <v>194871710</v>
      </c>
      <c r="D38" s="3">
        <f>SUM($C$31:C38)</f>
        <v>214358880</v>
      </c>
      <c r="E38" s="3">
        <f t="shared" si="6"/>
        <v>19489074.699443489</v>
      </c>
      <c r="F38" s="3">
        <f t="shared" si="7"/>
        <v>214379820.69378069</v>
      </c>
      <c r="G38" s="3">
        <f t="shared" si="8"/>
        <v>428759641.38756138</v>
      </c>
    </row>
    <row r="39" spans="1:7" x14ac:dyDescent="0.2">
      <c r="A39" s="19">
        <v>9</v>
      </c>
      <c r="B39" s="16">
        <f>B38*($O$2+1)</f>
        <v>214358881</v>
      </c>
      <c r="C39" s="1">
        <f>B39*$O$2</f>
        <v>2143588810</v>
      </c>
      <c r="D39" s="3">
        <f>SUM($C$31:C39)</f>
        <v>2357947690</v>
      </c>
      <c r="E39" s="3">
        <f t="shared" si="6"/>
        <v>214365213.9182108</v>
      </c>
      <c r="F39" s="3">
        <f t="shared" si="7"/>
        <v>2358017352.1002893</v>
      </c>
      <c r="G39" s="3">
        <f t="shared" si="8"/>
        <v>4716034704.2005787</v>
      </c>
    </row>
    <row r="40" spans="1:7" ht="17" thickBot="1" x14ac:dyDescent="0.25">
      <c r="A40" s="33">
        <v>10</v>
      </c>
      <c r="B40" s="17">
        <f>B39*($O$2+1)</f>
        <v>2357947691</v>
      </c>
      <c r="C40" s="28">
        <f>B40*$O$2</f>
        <v>23579476910</v>
      </c>
      <c r="D40" s="4">
        <f>SUM($C$31:C40)</f>
        <v>25937424600</v>
      </c>
      <c r="E40" s="3">
        <f t="shared" si="6"/>
        <v>2357968759.5425687</v>
      </c>
      <c r="F40" s="3">
        <f t="shared" si="7"/>
        <v>25937656353.968246</v>
      </c>
      <c r="G40" s="4">
        <f t="shared" si="8"/>
        <v>51875312707.936493</v>
      </c>
    </row>
    <row r="41" spans="1:7" ht="17" thickBot="1" x14ac:dyDescent="0.25"/>
    <row r="42" spans="1:7" ht="17" thickBot="1" x14ac:dyDescent="0.25">
      <c r="A42" s="30" t="s">
        <v>18</v>
      </c>
      <c r="B42" s="31" t="s">
        <v>23</v>
      </c>
      <c r="C42" s="31" t="s">
        <v>22</v>
      </c>
      <c r="D42" s="50" t="s">
        <v>21</v>
      </c>
      <c r="E42" s="45" t="s">
        <v>36</v>
      </c>
      <c r="F42" s="46" t="s">
        <v>35</v>
      </c>
      <c r="G42" s="47" t="s">
        <v>67</v>
      </c>
    </row>
    <row r="43" spans="1:7" x14ac:dyDescent="0.2">
      <c r="A43" s="18">
        <v>1</v>
      </c>
      <c r="B43" s="26">
        <v>1</v>
      </c>
      <c r="C43" s="27">
        <f>B43*$O$2</f>
        <v>10</v>
      </c>
      <c r="D43" s="9">
        <f>SUM(C43:C43)</f>
        <v>10</v>
      </c>
      <c r="E43" s="26">
        <f t="shared" ref="E43:E52" si="9">B43/R7</f>
        <v>1.8671643291924283</v>
      </c>
      <c r="F43" s="9">
        <f t="shared" ref="F43:F52" si="10">D43/R7</f>
        <v>18.671643291924283</v>
      </c>
      <c r="G43" s="2">
        <f>F43*2</f>
        <v>37.343286583848567</v>
      </c>
    </row>
    <row r="44" spans="1:7" x14ac:dyDescent="0.2">
      <c r="A44" s="19">
        <v>2</v>
      </c>
      <c r="B44" s="16">
        <f>B43*$O$2*2</f>
        <v>20</v>
      </c>
      <c r="C44" s="1">
        <f>B44*$O$2</f>
        <v>200</v>
      </c>
      <c r="D44" s="3">
        <f>SUM($C$43:C44)</f>
        <v>210</v>
      </c>
      <c r="E44" s="16">
        <f t="shared" si="9"/>
        <v>23.021504768187118</v>
      </c>
      <c r="F44" s="3">
        <f t="shared" si="10"/>
        <v>241.72580006596473</v>
      </c>
      <c r="G44" s="3">
        <f t="shared" ref="G44:G52" si="11">F44*2</f>
        <v>483.45160013192947</v>
      </c>
    </row>
    <row r="45" spans="1:7" x14ac:dyDescent="0.2">
      <c r="A45" s="19">
        <v>3</v>
      </c>
      <c r="B45" s="16">
        <f>B44*$O$2*2</f>
        <v>400</v>
      </c>
      <c r="C45" s="1">
        <f>B45*$O$2</f>
        <v>4000</v>
      </c>
      <c r="D45" s="3">
        <f>SUM($C$43:C45)</f>
        <v>4210</v>
      </c>
      <c r="E45" s="16">
        <f t="shared" si="9"/>
        <v>416.19961855162131</v>
      </c>
      <c r="F45" s="3">
        <f t="shared" si="10"/>
        <v>4380.5009852558142</v>
      </c>
      <c r="G45" s="3">
        <f t="shared" si="11"/>
        <v>8761.0019705116283</v>
      </c>
    </row>
    <row r="46" spans="1:7" x14ac:dyDescent="0.2">
      <c r="A46" s="19">
        <v>4</v>
      </c>
      <c r="B46" s="16">
        <f>B45*$O$2*2</f>
        <v>8000</v>
      </c>
      <c r="C46" s="1">
        <f>B46*$O$2</f>
        <v>80000</v>
      </c>
      <c r="D46" s="3">
        <f>SUM($C$43:C46)</f>
        <v>84210</v>
      </c>
      <c r="E46" s="16">
        <f t="shared" si="9"/>
        <v>8094.7339699840431</v>
      </c>
      <c r="F46" s="3">
        <f t="shared" si="10"/>
        <v>85207.193451544532</v>
      </c>
      <c r="G46" s="3">
        <f t="shared" si="11"/>
        <v>170414.38690308906</v>
      </c>
    </row>
    <row r="47" spans="1:7" x14ac:dyDescent="0.2">
      <c r="A47" s="19">
        <v>5</v>
      </c>
      <c r="B47" s="16">
        <f>B46*$O$2*2</f>
        <v>160000</v>
      </c>
      <c r="C47" s="1">
        <f>B47*$O$2</f>
        <v>1600000</v>
      </c>
      <c r="D47" s="3">
        <f>SUM($C$43:C47)</f>
        <v>1684210</v>
      </c>
      <c r="E47" s="16">
        <f t="shared" si="9"/>
        <v>160567.33718715192</v>
      </c>
      <c r="F47" s="3">
        <f t="shared" si="10"/>
        <v>1690181.968524832</v>
      </c>
      <c r="G47" s="3">
        <f t="shared" si="11"/>
        <v>3380363.9370496641</v>
      </c>
    </row>
    <row r="48" spans="1:7" x14ac:dyDescent="0.2">
      <c r="A48" s="19">
        <v>6</v>
      </c>
      <c r="B48" s="16">
        <f>B47*$O$2*2</f>
        <v>3200000</v>
      </c>
      <c r="C48" s="1">
        <f>B48*$O$2</f>
        <v>32000000</v>
      </c>
      <c r="D48" s="3">
        <f>SUM($C$43:C48)</f>
        <v>33684210</v>
      </c>
      <c r="E48" s="16">
        <f t="shared" si="9"/>
        <v>3203421.4875121121</v>
      </c>
      <c r="F48" s="3">
        <f t="shared" si="10"/>
        <v>33720225.65745949</v>
      </c>
      <c r="G48" s="3">
        <f t="shared" si="11"/>
        <v>67440451.31491898</v>
      </c>
    </row>
    <row r="49" spans="1:7" x14ac:dyDescent="0.2">
      <c r="A49" s="19">
        <v>7</v>
      </c>
      <c r="B49" s="16">
        <f>B48*$O$2*2</f>
        <v>64000000</v>
      </c>
      <c r="C49" s="1">
        <f>B49*$O$2</f>
        <v>640000000</v>
      </c>
      <c r="D49" s="3">
        <f>SUM($C$43:C49)</f>
        <v>673684210</v>
      </c>
      <c r="E49" s="16">
        <f t="shared" si="9"/>
        <v>64020677.585280351</v>
      </c>
      <c r="F49" s="3">
        <f t="shared" si="10"/>
        <v>673901868.79225469</v>
      </c>
      <c r="G49" s="3">
        <f t="shared" si="11"/>
        <v>1347803737.5845094</v>
      </c>
    </row>
    <row r="50" spans="1:7" x14ac:dyDescent="0.2">
      <c r="A50" s="19">
        <v>8</v>
      </c>
      <c r="B50" s="16">
        <f>B49*$O$2*2</f>
        <v>1280000000</v>
      </c>
      <c r="C50" s="1">
        <f>B50*$O$2</f>
        <v>12800000000</v>
      </c>
      <c r="D50" s="3">
        <f>SUM($C$43:C50)</f>
        <v>13473684210</v>
      </c>
      <c r="E50" s="16">
        <f t="shared" si="9"/>
        <v>1280125043.0494845</v>
      </c>
      <c r="F50" s="3">
        <f t="shared" si="10"/>
        <v>13475000452.626102</v>
      </c>
      <c r="G50" s="3">
        <f t="shared" si="11"/>
        <v>26950000905.252205</v>
      </c>
    </row>
    <row r="51" spans="1:7" x14ac:dyDescent="0.2">
      <c r="A51" s="19">
        <v>9</v>
      </c>
      <c r="B51" s="16">
        <f>B50*$O$2*2</f>
        <v>25600000000</v>
      </c>
      <c r="C51" s="1">
        <f>B51*$O$2</f>
        <v>256000000000</v>
      </c>
      <c r="D51" s="3">
        <f>SUM($C$43:C51)</f>
        <v>269473684210</v>
      </c>
      <c r="E51" s="16">
        <f t="shared" si="9"/>
        <v>25600756314.3894</v>
      </c>
      <c r="F51" s="3">
        <f t="shared" si="10"/>
        <v>269481645414.09894</v>
      </c>
      <c r="G51" s="3">
        <f t="shared" si="11"/>
        <v>538963290828.19788</v>
      </c>
    </row>
    <row r="52" spans="1:7" ht="17" thickBot="1" x14ac:dyDescent="0.25">
      <c r="A52" s="33">
        <v>10</v>
      </c>
      <c r="B52" s="17">
        <f>B51*$O$2*2</f>
        <v>512000000000</v>
      </c>
      <c r="C52" s="28">
        <f>B52*$O$2</f>
        <v>5120000000000</v>
      </c>
      <c r="D52" s="4">
        <f>SUM($C$43:C52)</f>
        <v>5389473684210</v>
      </c>
      <c r="E52" s="17">
        <f t="shared" si="9"/>
        <v>512004574780.78772</v>
      </c>
      <c r="F52" s="4">
        <f t="shared" si="10"/>
        <v>5389521839797.2393</v>
      </c>
      <c r="G52" s="4">
        <f t="shared" si="11"/>
        <v>10779043679594.479</v>
      </c>
    </row>
  </sheetData>
  <conditionalFormatting sqref="R7:R16">
    <cfRule type="cellIs" dxfId="23" priority="35" operator="lessThanOrEqual">
      <formula>0</formula>
    </cfRule>
    <cfRule type="cellIs" dxfId="22" priority="36" operator="greaterThan">
      <formula>0</formula>
    </cfRule>
  </conditionalFormatting>
  <conditionalFormatting sqref="F43:F52">
    <cfRule type="cellIs" dxfId="21" priority="31" stopIfTrue="1" operator="lessThan">
      <formula>0</formula>
    </cfRule>
    <cfRule type="cellIs" dxfId="20" priority="32" operator="equal">
      <formula>MIN($F$43:$F$52)</formula>
    </cfRule>
  </conditionalFormatting>
  <conditionalFormatting sqref="E43:E52">
    <cfRule type="cellIs" dxfId="19" priority="29" stopIfTrue="1" operator="lessThan">
      <formula>0</formula>
    </cfRule>
    <cfRule type="cellIs" dxfId="18" priority="30" operator="equal">
      <formula>MIN($E$43:$E$52)</formula>
    </cfRule>
  </conditionalFormatting>
  <conditionalFormatting sqref="F19:F28">
    <cfRule type="cellIs" dxfId="17" priority="21" stopIfTrue="1" operator="lessThan">
      <formula>0</formula>
    </cfRule>
    <cfRule type="cellIs" dxfId="16" priority="22" operator="equal">
      <formula>MIN($F$19:$F$28)</formula>
    </cfRule>
  </conditionalFormatting>
  <conditionalFormatting sqref="E19:E28">
    <cfRule type="cellIs" dxfId="15" priority="19" stopIfTrue="1" operator="lessThan">
      <formula>0</formula>
    </cfRule>
    <cfRule type="cellIs" dxfId="14" priority="20" operator="equal">
      <formula>MIN($E$19:$E$28)</formula>
    </cfRule>
  </conditionalFormatting>
  <conditionalFormatting sqref="F31:F40">
    <cfRule type="cellIs" dxfId="13" priority="15" stopIfTrue="1" operator="lessThan">
      <formula>0</formula>
    </cfRule>
    <cfRule type="cellIs" dxfId="12" priority="16" operator="equal">
      <formula>MIN($F$31:$F$40)</formula>
    </cfRule>
  </conditionalFormatting>
  <conditionalFormatting sqref="E31:E40">
    <cfRule type="cellIs" dxfId="11" priority="13" stopIfTrue="1" operator="lessThan">
      <formula>0</formula>
    </cfRule>
    <cfRule type="cellIs" dxfId="10" priority="14" operator="equal">
      <formula>MIN($E$31:$E$40)</formula>
    </cfRule>
  </conditionalFormatting>
  <conditionalFormatting sqref="G19:G28">
    <cfRule type="cellIs" dxfId="9" priority="11" stopIfTrue="1" operator="lessThanOrEqual">
      <formula>0</formula>
    </cfRule>
    <cfRule type="cellIs" dxfId="8" priority="12" operator="equal">
      <formula>MIN($G$19:$G$28)</formula>
    </cfRule>
  </conditionalFormatting>
  <conditionalFormatting sqref="G31:G40">
    <cfRule type="cellIs" dxfId="7" priority="9" stopIfTrue="1" operator="lessThanOrEqual">
      <formula>0</formula>
    </cfRule>
    <cfRule type="cellIs" dxfId="6" priority="10" operator="equal">
      <formula>MIN($G$19:$G$28)</formula>
    </cfRule>
  </conditionalFormatting>
  <conditionalFormatting sqref="G43:G52">
    <cfRule type="cellIs" dxfId="5" priority="7" stopIfTrue="1" operator="lessThanOrEqual">
      <formula>0</formula>
    </cfRule>
    <cfRule type="cellIs" dxfId="4" priority="8" operator="equal">
      <formula>MIN($G$19:$G$28)</formula>
    </cfRule>
  </conditionalFormatting>
  <conditionalFormatting sqref="S7:T16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U7:U16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paperSize="9" scale="6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AA66"/>
  <sheetViews>
    <sheetView tabSelected="1" workbookViewId="0">
      <selection activeCell="B48" sqref="B48"/>
    </sheetView>
  </sheetViews>
  <sheetFormatPr baseColWidth="10" defaultColWidth="8.83203125" defaultRowHeight="16" x14ac:dyDescent="0.2"/>
  <cols>
    <col min="1" max="27" width="6.83203125" customWidth="1"/>
  </cols>
  <sheetData>
    <row r="1" spans="1:27" x14ac:dyDescent="0.2">
      <c r="B1" s="222" t="s">
        <v>6</v>
      </c>
      <c r="C1" s="222"/>
      <c r="D1" s="222"/>
      <c r="E1" s="222"/>
      <c r="F1" s="222"/>
      <c r="G1" s="222"/>
      <c r="H1" s="222"/>
      <c r="I1" s="222"/>
      <c r="J1" s="222"/>
      <c r="L1" s="222" t="s">
        <v>6</v>
      </c>
      <c r="M1" s="222"/>
      <c r="N1" s="222"/>
      <c r="O1" s="222"/>
      <c r="P1" s="222"/>
      <c r="Q1" s="222"/>
      <c r="R1" s="222"/>
      <c r="S1" s="222"/>
      <c r="U1" s="222" t="s">
        <v>6</v>
      </c>
      <c r="V1" s="222"/>
      <c r="W1" s="222"/>
      <c r="X1" s="222"/>
      <c r="Y1" s="222"/>
      <c r="Z1" s="222"/>
      <c r="AA1" s="222"/>
    </row>
    <row r="2" spans="1:27" x14ac:dyDescent="0.2">
      <c r="A2" t="s">
        <v>8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t="s">
        <v>8</v>
      </c>
      <c r="L2" s="71" t="s">
        <v>48</v>
      </c>
      <c r="M2" s="71" t="s">
        <v>49</v>
      </c>
      <c r="N2" s="71" t="s">
        <v>50</v>
      </c>
      <c r="O2" s="71" t="s">
        <v>51</v>
      </c>
      <c r="P2" s="71" t="s">
        <v>52</v>
      </c>
      <c r="Q2" s="71" t="s">
        <v>53</v>
      </c>
      <c r="R2" s="71" t="s">
        <v>54</v>
      </c>
      <c r="S2" s="71" t="s">
        <v>55</v>
      </c>
      <c r="T2" t="s">
        <v>8</v>
      </c>
      <c r="U2" s="71" t="s">
        <v>56</v>
      </c>
      <c r="V2" s="71" t="s">
        <v>57</v>
      </c>
      <c r="W2" s="71" t="s">
        <v>58</v>
      </c>
      <c r="X2" s="71" t="s">
        <v>59</v>
      </c>
      <c r="Y2" s="71" t="s">
        <v>60</v>
      </c>
      <c r="Z2" s="71" t="s">
        <v>61</v>
      </c>
      <c r="AA2" s="71" t="s">
        <v>62</v>
      </c>
    </row>
    <row r="3" spans="1:27" x14ac:dyDescent="0.2">
      <c r="A3">
        <v>2</v>
      </c>
      <c r="B3" s="1">
        <f>'1x2P'!U8</f>
        <v>-3.3960571323272681E-3</v>
      </c>
      <c r="C3" s="1">
        <f>'1x3P'!U8</f>
        <v>-4.7655354120967885E-3</v>
      </c>
      <c r="D3" s="1">
        <f>'1x4P'!U8</f>
        <v>-6.0805696057585346E-3</v>
      </c>
      <c r="E3" s="1">
        <f>'1x5P'!U8</f>
        <v>-7.3717337205043698E-3</v>
      </c>
      <c r="F3" s="1">
        <f>'1x6P'!U8</f>
        <v>-8.6508118949238932E-3</v>
      </c>
      <c r="G3" s="1">
        <f>'1x7P'!U8</f>
        <v>-9.9231459835468216E-3</v>
      </c>
      <c r="H3" s="1">
        <f>'1x8P'!U8</f>
        <v>-1.119146705658991E-2</v>
      </c>
      <c r="I3" s="1">
        <f>'1x9P'!U8</f>
        <v>-1.2457303455578494E-2</v>
      </c>
      <c r="J3" s="1">
        <f>'1x10P'!U8</f>
        <v>-0.23470401567979016</v>
      </c>
      <c r="K3">
        <v>2</v>
      </c>
      <c r="L3" s="1">
        <f>'2x3B'!U8</f>
        <v>-0.41563519079447397</v>
      </c>
      <c r="M3" s="1">
        <f>'2x4P'!U8</f>
        <v>-1.3591262196230414E-2</v>
      </c>
      <c r="N3" s="1">
        <f>'2x5P'!U8</f>
        <v>-1.6375181231931268E-2</v>
      </c>
      <c r="O3" s="1">
        <f>'2x6P'!U8</f>
        <v>-1.9077736892042951E-2</v>
      </c>
      <c r="P3" s="1">
        <f>'2x7P'!U8</f>
        <v>-2.172964743252237E-2</v>
      </c>
      <c r="Q3" s="1">
        <f>'2x8P'!U8</f>
        <v>-2.4348536108814489E-2</v>
      </c>
      <c r="R3" s="1">
        <f>'2x9P'!U8</f>
        <v>-2.6945044589568923E-2</v>
      </c>
      <c r="S3" s="1">
        <f>'2x10P'!U8</f>
        <v>-2.9525902369329948E-2</v>
      </c>
      <c r="T3">
        <v>2</v>
      </c>
      <c r="U3" s="1">
        <f>'3x4P'!U8</f>
        <v>-2.1716399866722469E-2</v>
      </c>
      <c r="V3" s="1">
        <f>'3x5P'!U8</f>
        <v>-2.6254544455190265E-2</v>
      </c>
      <c r="W3" s="1">
        <f>'3x6P'!U8</f>
        <v>-3.059615230122259E-2</v>
      </c>
      <c r="X3" s="1">
        <f>'3x7P'!U8</f>
        <v>-3.4802931288763439E-2</v>
      </c>
      <c r="Y3" s="1">
        <f>'3x8P'!U8</f>
        <v>-3.8915287990759495E-2</v>
      </c>
      <c r="Z3" s="1">
        <f>'3x9P'!U8</f>
        <v>-4.2959988070839117E-2</v>
      </c>
      <c r="AA3" s="1">
        <f>'3x10P'!U8</f>
        <v>-4.6955138235996507E-2</v>
      </c>
    </row>
    <row r="4" spans="1:27" x14ac:dyDescent="0.2">
      <c r="A4">
        <v>3</v>
      </c>
      <c r="B4" s="1">
        <f>'1x2P'!U9</f>
        <v>-6.1504257478850466E-3</v>
      </c>
      <c r="C4" s="1">
        <f>'1x3P'!U9</f>
        <v>-8.1473200762318676E-3</v>
      </c>
      <c r="D4" s="1">
        <f>'1x4P'!U9</f>
        <v>-1.0060312613316413E-2</v>
      </c>
      <c r="E4" s="1">
        <f>'1x5P'!U9</f>
        <v>-1.1950699821586364E-2</v>
      </c>
      <c r="F4" s="1">
        <f>'1x6P'!U9</f>
        <v>-1.3834094234345229E-2</v>
      </c>
      <c r="G4" s="1">
        <f>'1x7P'!U9</f>
        <v>-1.5715444162667125E-2</v>
      </c>
      <c r="H4" s="1">
        <f>'1x8P'!U9</f>
        <v>-1.7596558460899581E-2</v>
      </c>
      <c r="I4" s="1">
        <f>'1x9P'!U9</f>
        <v>-1.9478158524447786E-2</v>
      </c>
      <c r="J4" s="1">
        <f>'1x10P'!U9</f>
        <v>-0.36698166983226987</v>
      </c>
      <c r="K4">
        <v>3</v>
      </c>
      <c r="L4" s="1">
        <f>'2x3B'!U9</f>
        <v>-0.78648936485710452</v>
      </c>
      <c r="M4" s="1">
        <f>'2x4P'!U9</f>
        <v>-2.4621548153205719E-2</v>
      </c>
      <c r="N4" s="1">
        <f>'2x5P'!U9</f>
        <v>-2.8699281550467859E-2</v>
      </c>
      <c r="O4" s="1">
        <f>'2x6P'!U9</f>
        <v>-3.2626315028108754E-2</v>
      </c>
      <c r="P4" s="1">
        <f>'2x7P'!U9</f>
        <v>-3.648053369594928E-2</v>
      </c>
      <c r="Q4" s="1">
        <f>'2x8P'!U9</f>
        <v>-4.0297445718794567E-2</v>
      </c>
      <c r="R4" s="1">
        <f>'2x9P'!U9</f>
        <v>-4.4094476434685337E-2</v>
      </c>
      <c r="S4" s="1">
        <f>'2x10P'!U9</f>
        <v>-4.7880737718450472E-2</v>
      </c>
      <c r="T4">
        <v>3</v>
      </c>
      <c r="U4" s="1">
        <f>'3x4P'!U9</f>
        <v>-4.1868166693865838E-2</v>
      </c>
      <c r="V4" s="1">
        <f>'3x5P'!U9</f>
        <v>-4.8939865200378074E-2</v>
      </c>
      <c r="W4" s="1">
        <f>'3x6P'!U9</f>
        <v>-5.5443134838779828E-2</v>
      </c>
      <c r="X4" s="1">
        <f>'3x7P'!U9</f>
        <v>-6.1623313594250995E-2</v>
      </c>
      <c r="Y4" s="1">
        <f>'3x8P'!U9</f>
        <v>-6.7614810275806292E-2</v>
      </c>
      <c r="Z4" s="1">
        <f>'3x9P'!U9</f>
        <v>-7.3492597047892794E-2</v>
      </c>
      <c r="AA4" s="1">
        <f>'3x10P'!U9</f>
        <v>-7.9299850204738398E-2</v>
      </c>
    </row>
    <row r="5" spans="1:27" x14ac:dyDescent="0.2">
      <c r="A5">
        <v>4</v>
      </c>
      <c r="B5" s="1">
        <f>'1x2P'!U10</f>
        <v>-9.3018625931167165E-3</v>
      </c>
      <c r="C5" s="1">
        <f>'1x3P'!U10</f>
        <v>-1.1750776223849124E-2</v>
      </c>
      <c r="D5" s="1">
        <f>'1x4P'!U10</f>
        <v>-1.4176354643900546E-2</v>
      </c>
      <c r="E5" s="1">
        <f>'1x5P'!U10</f>
        <v>-1.6620929344305146E-2</v>
      </c>
      <c r="F5" s="1">
        <f>'1x6P'!U10</f>
        <v>-1.908248682691227E-2</v>
      </c>
      <c r="G5" s="1">
        <f>'1x7P'!U10</f>
        <v>-2.1556446176454469E-2</v>
      </c>
      <c r="H5" s="1">
        <f>'1x8P'!U10</f>
        <v>-2.4039425712770623E-2</v>
      </c>
      <c r="I5" s="1">
        <f>'1x9P'!U10</f>
        <v>-2.6529159560230942E-2</v>
      </c>
      <c r="J5" s="1">
        <f>'1x10P'!U10</f>
        <v>-0.49982729437388174</v>
      </c>
      <c r="K5">
        <v>4</v>
      </c>
      <c r="L5" s="1">
        <f>'2x3B'!U10</f>
        <v>-1.2396638621304024</v>
      </c>
      <c r="M5" s="1">
        <f>'2x4P'!U10</f>
        <v>-3.7247085039920247E-2</v>
      </c>
      <c r="N5" s="1">
        <f>'2x5P'!U10</f>
        <v>-4.2204571619059106E-2</v>
      </c>
      <c r="O5" s="1">
        <f>'2x6P'!U10</f>
        <v>-4.7067762021240744E-2</v>
      </c>
      <c r="P5" s="1">
        <f>'2x7P'!U10</f>
        <v>-5.1923921497492476E-2</v>
      </c>
      <c r="Q5" s="1">
        <f>'2x8P'!U10</f>
        <v>-5.6796624833177933E-2</v>
      </c>
      <c r="R5" s="1">
        <f>'2x9P'!U10</f>
        <v>-6.1690567084191628E-2</v>
      </c>
      <c r="S5" s="1">
        <f>'2x10P'!U10</f>
        <v>-6.6604839265241633E-2</v>
      </c>
      <c r="T5">
        <v>4</v>
      </c>
      <c r="U5" s="1">
        <f>'3x4P'!U10</f>
        <v>-6.7234215699710553E-2</v>
      </c>
      <c r="V5" s="1">
        <f>'3x5P'!U10</f>
        <v>-7.6021992537551819E-2</v>
      </c>
      <c r="W5" s="1">
        <f>'3x6P'!U10</f>
        <v>-8.3895180084338827E-2</v>
      </c>
      <c r="X5" s="1">
        <f>'3x7P'!U10</f>
        <v>-9.1392068711690477E-2</v>
      </c>
      <c r="Y5" s="1">
        <f>'3x8P'!U10</f>
        <v>-9.8743421772652162E-2</v>
      </c>
      <c r="Z5" s="1">
        <f>'3x9P'!U10</f>
        <v>-0.10604815353751817</v>
      </c>
      <c r="AA5" s="1">
        <f>'3x10P'!U10</f>
        <v>-0.11334877704906532</v>
      </c>
    </row>
    <row r="6" spans="1:27" x14ac:dyDescent="0.2">
      <c r="A6">
        <v>5</v>
      </c>
      <c r="B6" s="1">
        <f>'1x2P'!U11</f>
        <v>-1.2702619029355544E-2</v>
      </c>
      <c r="C6" s="1">
        <f>'1x3P'!U11</f>
        <v>-1.544830256325902E-2</v>
      </c>
      <c r="D6" s="1">
        <f>'1x4P'!U11</f>
        <v>-1.8335729966362346E-2</v>
      </c>
      <c r="E6" s="1">
        <f>'1x5P'!U11</f>
        <v>-2.1314329029302526E-2</v>
      </c>
      <c r="F6" s="1">
        <f>'1x6P'!U11</f>
        <v>-2.4344636727365088E-2</v>
      </c>
      <c r="G6" s="1">
        <f>'1x7P'!U11</f>
        <v>-2.740626154511705E-2</v>
      </c>
      <c r="H6" s="1">
        <f>'1x8P'!U11</f>
        <v>-3.0488271468685935E-2</v>
      </c>
      <c r="I6" s="1">
        <f>'1x9P'!U11</f>
        <v>-3.3584400481208809E-2</v>
      </c>
      <c r="J6" s="1">
        <f>'1x10P'!U11</f>
        <v>-0.6327528012178496</v>
      </c>
      <c r="K6">
        <v>5</v>
      </c>
      <c r="L6" s="1">
        <f>'2x3B'!U11</f>
        <v>-1.7584649091629019</v>
      </c>
      <c r="M6" s="1">
        <f>'2x4P'!U11</f>
        <v>-5.0876004280496545E-2</v>
      </c>
      <c r="N6" s="1">
        <f>'2x5P'!U11</f>
        <v>-5.6311262556398844E-2</v>
      </c>
      <c r="O6" s="1">
        <f>'2x6P'!U11</f>
        <v>-6.1889060493426795E-2</v>
      </c>
      <c r="P6" s="1">
        <f>'2x7P'!U11</f>
        <v>-6.7619861453550367E-2</v>
      </c>
      <c r="Q6" s="1">
        <f>'2x8P'!U11</f>
        <v>-7.3471302967710983E-2</v>
      </c>
      <c r="R6" s="1">
        <f>'2x9P'!U11</f>
        <v>-7.9413203241337715E-2</v>
      </c>
      <c r="S6" s="1">
        <f>'2x10P'!U11</f>
        <v>-8.5423046778279055E-2</v>
      </c>
      <c r="T6">
        <v>5</v>
      </c>
      <c r="U6" s="1">
        <f>'3x4P'!U11</f>
        <v>-9.7137691001240256E-2</v>
      </c>
      <c r="V6" s="1">
        <f>'3x5P'!U11</f>
        <v>-0.10635043988812876</v>
      </c>
      <c r="W6" s="1">
        <f>'3x6P'!U11</f>
        <v>-0.11461863630166413</v>
      </c>
      <c r="X6" s="1">
        <f>'3x7P'!U11</f>
        <v>-0.12276871885298135</v>
      </c>
      <c r="Y6" s="1">
        <f>'3x8P'!U11</f>
        <v>-0.13103576729259281</v>
      </c>
      <c r="Z6" s="1">
        <f>'3x9P'!U11</f>
        <v>-0.13946647804242129</v>
      </c>
      <c r="AA6" s="1">
        <f>'3x10P'!U11</f>
        <v>-0.14805213309289389</v>
      </c>
    </row>
    <row r="7" spans="1:27" x14ac:dyDescent="0.2">
      <c r="A7">
        <v>6</v>
      </c>
      <c r="B7" s="1">
        <f>'1x2P'!U12</f>
        <v>-1.6255085034572403E-2</v>
      </c>
      <c r="C7" s="1">
        <f>'1x3P'!U12</f>
        <v>-1.9184097443098347E-2</v>
      </c>
      <c r="D7" s="1">
        <f>'1x4P'!U12</f>
        <v>-2.2508288898510753E-2</v>
      </c>
      <c r="E7" s="1">
        <f>'1x5P'!U12</f>
        <v>-2.6013357807573634E-2</v>
      </c>
      <c r="F7" s="1">
        <f>'1x6P'!U12</f>
        <v>-2.9609569079929732E-2</v>
      </c>
      <c r="G7" s="1">
        <f>'1x7P'!U12</f>
        <v>-3.3257604031675991E-2</v>
      </c>
      <c r="H7" s="1">
        <f>'1x8P'!U12</f>
        <v>-3.6938023478590432E-2</v>
      </c>
      <c r="I7" s="1">
        <f>'1x9P'!U12</f>
        <v>-4.064021270159246E-2</v>
      </c>
      <c r="J7" s="1">
        <f>'1x10P'!U12</f>
        <v>-0.76568907172870637</v>
      </c>
      <c r="K7">
        <v>6</v>
      </c>
      <c r="L7" s="1">
        <f>'2x3B'!U12</f>
        <v>-2.3287655405358882</v>
      </c>
      <c r="M7" s="1">
        <f>'2x4P'!U12</f>
        <v>-6.511657734903542E-2</v>
      </c>
      <c r="N7" s="1">
        <f>'2x5P'!U12</f>
        <v>-7.0712451989915603E-2</v>
      </c>
      <c r="O7" s="1">
        <f>'2x6P'!U12</f>
        <v>-7.6865276570494023E-2</v>
      </c>
      <c r="P7" s="1">
        <f>'2x7P'!U12</f>
        <v>-8.3403981641814617E-2</v>
      </c>
      <c r="Q7" s="1">
        <f>'2x8P'!U12</f>
        <v>-9.0199543517653247E-2</v>
      </c>
      <c r="R7" s="1">
        <f>'2x9P'!U12</f>
        <v>-9.7170144797112723E-2</v>
      </c>
      <c r="S7" s="1">
        <f>'2x10P'!U12</f>
        <v>-0.10426420361560718</v>
      </c>
      <c r="T7">
        <v>6</v>
      </c>
      <c r="U7" s="1">
        <f>'3x4P'!U12</f>
        <v>-0.13095636906802444</v>
      </c>
      <c r="V7" s="1">
        <f>'3x5P'!U12</f>
        <v>-0.13902443847691548</v>
      </c>
      <c r="W7" s="1">
        <f>'3x6P'!U12</f>
        <v>-0.14672922206406036</v>
      </c>
      <c r="X7" s="1">
        <f>'3x7P'!U12</f>
        <v>-0.1549903628350231</v>
      </c>
      <c r="Y7" s="1">
        <f>'3x8P'!U12</f>
        <v>-0.16386359395246064</v>
      </c>
      <c r="Z7" s="1">
        <f>'3x9P'!U12</f>
        <v>-0.17323756109296795</v>
      </c>
      <c r="AA7" s="1">
        <f>'3x10P'!U12</f>
        <v>-0.18299616540451336</v>
      </c>
    </row>
    <row r="8" spans="1:27" x14ac:dyDescent="0.2">
      <c r="A8">
        <v>7</v>
      </c>
      <c r="B8" s="1">
        <f>'1x2P'!U13</f>
        <v>-1.9897509066197472E-2</v>
      </c>
      <c r="C8" s="1">
        <f>'1x3P'!U13</f>
        <v>-2.2934986272919122E-2</v>
      </c>
      <c r="D8" s="1">
        <f>'1x4P'!U13</f>
        <v>-2.6684736692176636E-2</v>
      </c>
      <c r="E8" s="1">
        <f>'1x5P'!U13</f>
        <v>-3.0713713118132313E-2</v>
      </c>
      <c r="F8" s="1">
        <f>'1x6P'!U13</f>
        <v>-3.487504751623749E-2</v>
      </c>
      <c r="G8" s="1">
        <f>'1x7P'!U13</f>
        <v>-3.9109203361498923E-2</v>
      </c>
      <c r="H8" s="1">
        <f>'1x8P'!U13</f>
        <v>-4.338790886143562E-2</v>
      </c>
      <c r="I8" s="1">
        <f>'1x9P'!U13</f>
        <v>-4.769609967141808E-2</v>
      </c>
      <c r="J8" s="1">
        <f>'1x10P'!U13</f>
        <v>-0.89862675056956198</v>
      </c>
      <c r="K8">
        <v>7</v>
      </c>
      <c r="L8" s="1">
        <f>'2x3B'!U13</f>
        <v>-2.9388972719134858</v>
      </c>
      <c r="M8" s="1">
        <f>'2x4P'!U13</f>
        <v>-7.9720510692864455E-2</v>
      </c>
      <c r="N8" s="1">
        <f>'2x5P'!U13</f>
        <v>-8.5253617041670893E-2</v>
      </c>
      <c r="O8" s="1">
        <f>'2x6P'!U13</f>
        <v>-9.1902750498361163E-2</v>
      </c>
      <c r="P8" s="1">
        <f>'2x7P'!U13</f>
        <v>-9.9217948880756524E-2</v>
      </c>
      <c r="Q8" s="1">
        <f>'2x8P'!U13</f>
        <v>-0.10694363368841442</v>
      </c>
      <c r="R8" s="1">
        <f>'2x9P'!U13</f>
        <v>-0.1149361051252864</v>
      </c>
      <c r="S8" s="1">
        <f>'2x10P'!U13</f>
        <v>-0.1231107890689378</v>
      </c>
      <c r="T8">
        <v>7</v>
      </c>
      <c r="U8" s="1">
        <f>'3x4P'!U13</f>
        <v>-0.16812600932730692</v>
      </c>
      <c r="V8" s="1">
        <f>'3x5P'!U13</f>
        <v>-0.17336096062000039</v>
      </c>
      <c r="W8" s="1">
        <f>'3x6P'!U13</f>
        <v>-0.17966537631092749</v>
      </c>
      <c r="X8" s="1">
        <f>'3x7P'!U13</f>
        <v>-0.18764340747744512</v>
      </c>
      <c r="Y8" s="1">
        <f>'3x8P'!U13</f>
        <v>-0.19693045116044239</v>
      </c>
      <c r="Z8" s="1">
        <f>'3x9P'!U13</f>
        <v>-0.20714848627862725</v>
      </c>
      <c r="AA8" s="1">
        <f>'3x10P'!U13</f>
        <v>-0.21802600287798057</v>
      </c>
    </row>
    <row r="9" spans="1:27" x14ac:dyDescent="0.2">
      <c r="A9">
        <v>8</v>
      </c>
      <c r="B9" s="1">
        <f>'1x2P'!U14</f>
        <v>-2.3592159990689643E-2</v>
      </c>
      <c r="C9" s="1">
        <f>'1x3P'!U14</f>
        <v>-2.6691692672888845E-2</v>
      </c>
      <c r="D9" s="1">
        <f>'1x4P'!U14</f>
        <v>-3.0862305995533412E-2</v>
      </c>
      <c r="E9" s="1">
        <f>'1x5P'!U14</f>
        <v>-3.5414374187144659E-2</v>
      </c>
      <c r="F9" s="1">
        <f>'1x6P'!U14</f>
        <v>-4.0140630810303946E-2</v>
      </c>
      <c r="G9" s="1">
        <f>'1x7P'!U14</f>
        <v>-4.4960844964270996E-2</v>
      </c>
      <c r="H9" s="1">
        <f>'1x8P'!U14</f>
        <v>-4.9837813455218538E-2</v>
      </c>
      <c r="I9" s="1">
        <f>'1x9P'!U14</f>
        <v>-5.4751996214584042E-2</v>
      </c>
      <c r="J9" s="1">
        <f>'1x10P'!U14</f>
        <v>-1.0315646097786251</v>
      </c>
      <c r="K9">
        <v>8</v>
      </c>
      <c r="L9" s="1">
        <f>'2x3B'!U14</f>
        <v>-3.5794308941893207</v>
      </c>
      <c r="M9" s="1">
        <f>'2x4P'!U14</f>
        <v>-9.4535797256433796E-2</v>
      </c>
      <c r="N9" s="1">
        <f>'2x5P'!U14</f>
        <v>-9.9859804155928877E-2</v>
      </c>
      <c r="O9" s="1">
        <f>'2x6P'!U14</f>
        <v>-0.10696389449667865</v>
      </c>
      <c r="P9" s="1">
        <f>'2x7P'!U14</f>
        <v>-0.11504179040078855</v>
      </c>
      <c r="Q9" s="1">
        <f>'2x8P'!U14</f>
        <v>-0.12369230915351803</v>
      </c>
      <c r="R9" s="1">
        <f>'2x9P'!U14</f>
        <v>-0.13270438404882423</v>
      </c>
      <c r="S9" s="1">
        <f>'2x10P'!U14</f>
        <v>-0.14195863051373037</v>
      </c>
      <c r="T9">
        <v>8</v>
      </c>
      <c r="U9" s="1">
        <f>'3x4P'!U14</f>
        <v>-0.20814152934455432</v>
      </c>
      <c r="V9" s="1">
        <f>'3x5P'!U14</f>
        <v>-0.20885625686537979</v>
      </c>
      <c r="W9" s="1">
        <f>'3x6P'!U14</f>
        <v>-0.21308263717447962</v>
      </c>
      <c r="X9" s="1">
        <f>'3x7P'!U14</f>
        <v>-0.22051177062119276</v>
      </c>
      <c r="Y9" s="1">
        <f>'3x8P'!U14</f>
        <v>-0.23010157488079397</v>
      </c>
      <c r="Z9" s="1">
        <f>'3x9P'!U14</f>
        <v>-0.24111358341726241</v>
      </c>
      <c r="AA9" s="1">
        <f>'3x10P'!U14</f>
        <v>-0.25308573736392859</v>
      </c>
    </row>
    <row r="10" spans="1:27" x14ac:dyDescent="0.2">
      <c r="A10">
        <v>9</v>
      </c>
      <c r="B10" s="1">
        <f>'1x2P'!U15</f>
        <v>-2.731661446483491E-2</v>
      </c>
      <c r="C10" s="1">
        <f>'1x3P'!U15</f>
        <v>-3.0450602068489818E-2</v>
      </c>
      <c r="D10" s="1">
        <f>'1x4P'!U15</f>
        <v>-3.5040193241239526E-2</v>
      </c>
      <c r="E10" s="1">
        <f>'1x5P'!U15</f>
        <v>-4.0115104558805514E-2</v>
      </c>
      <c r="F10" s="1">
        <f>'1x6P'!U15</f>
        <v>-4.5406233907947624E-2</v>
      </c>
      <c r="G10" s="1">
        <f>'1x7P'!U15</f>
        <v>-5.0812493411194093E-2</v>
      </c>
      <c r="H10" s="1">
        <f>'1x8P'!U15</f>
        <v>-5.6287720771298067E-2</v>
      </c>
      <c r="I10" s="1">
        <f>'1x9P'!U15</f>
        <v>-6.1807893964056171E-2</v>
      </c>
      <c r="J10" s="1">
        <f>'1x10P'!U15</f>
        <v>-1.1645024917153095</v>
      </c>
      <c r="K10">
        <v>9</v>
      </c>
      <c r="L10" s="1">
        <f>'2x3B'!U15</f>
        <v>-4.2428943527708274</v>
      </c>
      <c r="M10" s="1">
        <f>'2x4P'!U15</f>
        <v>-0.10947192250570348</v>
      </c>
      <c r="N10" s="1">
        <f>'2x5P'!U15</f>
        <v>-0.11449566063978356</v>
      </c>
      <c r="O10" s="1">
        <f>'2x6P'!U15</f>
        <v>-0.12203402454238232</v>
      </c>
      <c r="P10" s="1">
        <f>'2x7P'!U15</f>
        <v>-0.13086884237670526</v>
      </c>
      <c r="Q10" s="1">
        <f>'2x8P'!U15</f>
        <v>-0.14044228861992414</v>
      </c>
      <c r="R10" s="1">
        <f>'2x9P'!U15</f>
        <v>-0.15047324903915893</v>
      </c>
      <c r="S10" s="1">
        <f>'2x10P'!U15</f>
        <v>-0.16080675771286357</v>
      </c>
      <c r="T10">
        <v>9</v>
      </c>
      <c r="U10" s="1">
        <f>'3x4P'!U15</f>
        <v>-0.25055627464829744</v>
      </c>
      <c r="V10" s="1">
        <f>'3x5P'!U15</f>
        <v>-0.24514753287865987</v>
      </c>
      <c r="W10" s="1">
        <f>'3x6P'!U15</f>
        <v>-0.24677548680627415</v>
      </c>
      <c r="X10" s="1">
        <f>'3x7P'!U15</f>
        <v>-0.25348570312642682</v>
      </c>
      <c r="Y10" s="1">
        <f>'3x8P'!U15</f>
        <v>-0.26331737641821107</v>
      </c>
      <c r="Z10" s="1">
        <f>'3x9P'!U15</f>
        <v>-0.27509929826378787</v>
      </c>
      <c r="AA10" s="1">
        <f>'3x10P'!U15</f>
        <v>-0.28815570847130445</v>
      </c>
    </row>
    <row r="11" spans="1:27" x14ac:dyDescent="0.2">
      <c r="A11">
        <v>10</v>
      </c>
      <c r="B11" s="1">
        <f>'1x2P'!U16</f>
        <v>-3.1057838462499543E-2</v>
      </c>
      <c r="C11" s="1">
        <f>'1x3P'!U16</f>
        <v>-3.4210334222185557E-2</v>
      </c>
      <c r="D11" s="1">
        <f>'1x4P'!U16</f>
        <v>-3.9218169422605809E-2</v>
      </c>
      <c r="E11" s="1">
        <f>'1x5P'!U16</f>
        <v>-4.4815850433288507E-2</v>
      </c>
      <c r="F11" s="1">
        <f>'1x6P'!U16</f>
        <v>-5.0671840697414594E-2</v>
      </c>
      <c r="G11" s="1">
        <f>'1x7P'!U16</f>
        <v>-5.6664142952007279E-2</v>
      </c>
      <c r="H11" s="1">
        <f>'1x8P'!U16</f>
        <v>-6.2737628468223838E-2</v>
      </c>
      <c r="I11" s="1">
        <f>'1x9P'!U16</f>
        <v>-6.8863791863601143E-2</v>
      </c>
      <c r="J11" s="1">
        <f>'1x10P'!U16</f>
        <v>-1.2974403764794629</v>
      </c>
      <c r="K11">
        <v>10</v>
      </c>
      <c r="L11" s="1">
        <f>'2x3B'!U16</f>
        <v>-4.923468349042226</v>
      </c>
      <c r="M11" s="1">
        <f>'2x4P'!U16</f>
        <v>-0.12447616931291883</v>
      </c>
      <c r="N11" s="1">
        <f>'2x5P'!U16</f>
        <v>-0.12914486488514321</v>
      </c>
      <c r="O11" s="1">
        <f>'2x6P'!U16</f>
        <v>-0.13710751910292074</v>
      </c>
      <c r="P11" s="1">
        <f>'2x7P'!U16</f>
        <v>-0.14669692408709611</v>
      </c>
      <c r="Q11" s="1">
        <f>'2x8P'!U16</f>
        <v>-0.15719263399210259</v>
      </c>
      <c r="R11" s="1">
        <f>'2x9P'!U16</f>
        <v>-0.16824226021724131</v>
      </c>
      <c r="S11" s="1">
        <f>'2x10P'!U16</f>
        <v>-0.1796549490753474</v>
      </c>
      <c r="T11">
        <v>10</v>
      </c>
      <c r="U11" s="1">
        <f>'3x4P'!U16</f>
        <v>-0.29497973309752634</v>
      </c>
      <c r="V11" s="1">
        <f>'3x5P'!U16</f>
        <v>-0.28197874611495632</v>
      </c>
      <c r="W11" s="1">
        <f>'3x6P'!U16</f>
        <v>-0.28062399239214586</v>
      </c>
      <c r="X11" s="1">
        <f>'3x7P'!U16</f>
        <v>-0.28651066441276019</v>
      </c>
      <c r="Y11" s="1">
        <f>'3x8P'!U16</f>
        <v>-0.29655205493597236</v>
      </c>
      <c r="Z11" s="1">
        <f>'3x9P'!U16</f>
        <v>-0.30909275218305776</v>
      </c>
      <c r="AA11" s="1">
        <f>'3x10P'!U16</f>
        <v>-0.32322913695664468</v>
      </c>
    </row>
    <row r="12" spans="1:27" x14ac:dyDescent="0.2">
      <c r="B12" s="222" t="s">
        <v>7</v>
      </c>
      <c r="C12" s="222"/>
      <c r="D12" s="222"/>
      <c r="E12" s="222"/>
      <c r="F12" s="222"/>
      <c r="G12" s="222"/>
      <c r="H12" s="222"/>
      <c r="I12" s="222"/>
      <c r="J12" s="222"/>
      <c r="L12" s="222" t="s">
        <v>7</v>
      </c>
      <c r="M12" s="222"/>
      <c r="N12" s="222"/>
      <c r="O12" s="222"/>
      <c r="P12" s="222"/>
      <c r="Q12" s="222"/>
      <c r="R12" s="222"/>
      <c r="S12" s="222"/>
      <c r="U12" s="222" t="s">
        <v>7</v>
      </c>
      <c r="V12" s="222"/>
      <c r="W12" s="222"/>
      <c r="X12" s="222"/>
      <c r="Y12" s="222"/>
      <c r="Z12" s="222"/>
      <c r="AA12" s="222"/>
    </row>
    <row r="13" spans="1:27" x14ac:dyDescent="0.2">
      <c r="A13" t="s">
        <v>8</v>
      </c>
      <c r="B13" s="1" t="s">
        <v>25</v>
      </c>
      <c r="C13" s="1" t="s">
        <v>26</v>
      </c>
      <c r="D13" s="1" t="s">
        <v>27</v>
      </c>
      <c r="E13" s="1" t="s">
        <v>28</v>
      </c>
      <c r="F13" s="1" t="s">
        <v>29</v>
      </c>
      <c r="G13" s="1" t="s">
        <v>30</v>
      </c>
      <c r="H13" s="1" t="s">
        <v>31</v>
      </c>
      <c r="I13" s="1" t="s">
        <v>32</v>
      </c>
      <c r="J13" s="1" t="s">
        <v>33</v>
      </c>
      <c r="K13" t="s">
        <v>8</v>
      </c>
      <c r="L13" s="71" t="s">
        <v>48</v>
      </c>
      <c r="M13" s="71" t="s">
        <v>49</v>
      </c>
      <c r="N13" s="71" t="s">
        <v>50</v>
      </c>
      <c r="O13" s="71" t="s">
        <v>51</v>
      </c>
      <c r="P13" s="71" t="s">
        <v>52</v>
      </c>
      <c r="Q13" s="71" t="s">
        <v>53</v>
      </c>
      <c r="R13" s="71" t="s">
        <v>54</v>
      </c>
      <c r="S13" s="71" t="s">
        <v>55</v>
      </c>
      <c r="T13" t="s">
        <v>8</v>
      </c>
      <c r="U13" s="71" t="s">
        <v>56</v>
      </c>
      <c r="V13" s="71" t="s">
        <v>57</v>
      </c>
      <c r="W13" s="71" t="s">
        <v>58</v>
      </c>
      <c r="X13" s="71" t="s">
        <v>59</v>
      </c>
      <c r="Y13" s="71" t="s">
        <v>60</v>
      </c>
      <c r="Z13" s="71" t="s">
        <v>61</v>
      </c>
      <c r="AA13" s="71" t="s">
        <v>62</v>
      </c>
    </row>
    <row r="14" spans="1:27" x14ac:dyDescent="0.2">
      <c r="A14">
        <v>2</v>
      </c>
      <c r="B14" s="1">
        <f>'1x2P'!R8</f>
        <v>0.71351940406202141</v>
      </c>
      <c r="C14" s="1">
        <f>'1x3P'!R8</f>
        <v>0.8455313421644588</v>
      </c>
      <c r="D14" s="1">
        <f>'1x4P'!R8</f>
        <v>0.90425041444492249</v>
      </c>
      <c r="E14" s="1">
        <f>'1x5P'!R8</f>
        <v>0.93505330573038492</v>
      </c>
      <c r="F14" s="1">
        <f>'1x6P'!R8</f>
        <v>0.95311791005585766</v>
      </c>
      <c r="G14" s="1">
        <f>'1x7P'!R8</f>
        <v>0.96458775152525478</v>
      </c>
      <c r="H14" s="1">
        <f>'1x8P'!R8</f>
        <v>0.9723142742714862</v>
      </c>
      <c r="I14" s="1">
        <f>'1x9P'!R8</f>
        <v>0.97776249807212723</v>
      </c>
      <c r="J14" s="1">
        <f>'1x10P'!R8</f>
        <v>0.97776249807212723</v>
      </c>
      <c r="K14">
        <v>2</v>
      </c>
      <c r="L14" s="1">
        <f>'2x3P'!R8</f>
        <v>0.57728277023142438</v>
      </c>
      <c r="M14" s="1">
        <f>'2x4P'!R8</f>
        <v>0.71275173555179738</v>
      </c>
      <c r="N14" s="1">
        <f>'2x5P'!R8</f>
        <v>0.79348720989221322</v>
      </c>
      <c r="O14" s="1">
        <f>'2x6P'!R8</f>
        <v>0.84490695977283248</v>
      </c>
      <c r="P14" s="1">
        <f>'2x7P'!R8</f>
        <v>0.87946973423732133</v>
      </c>
      <c r="Q14" s="1">
        <f>'2x8P'!R8</f>
        <v>0.9037367816275077</v>
      </c>
      <c r="R14" s="1">
        <f>'2x9P'!R8</f>
        <v>0.92139208287502328</v>
      </c>
      <c r="S14" s="1">
        <f>'2x10P'!R8</f>
        <v>0.93462045032770769</v>
      </c>
      <c r="T14">
        <v>2</v>
      </c>
      <c r="U14" s="1">
        <f>'3x4P'!R8</f>
        <v>0.51097805660509032</v>
      </c>
      <c r="V14" s="1">
        <f>'3x5P'!R8</f>
        <v>0.63021066659596592</v>
      </c>
      <c r="W14" s="1">
        <f>'3x6P'!R8</f>
        <v>0.71198270913921646</v>
      </c>
      <c r="X14" s="1">
        <f>'3x7P'!R8</f>
        <v>0.76999881415218085</v>
      </c>
      <c r="Y14" s="1">
        <f>'3x8P'!R8</f>
        <v>0.81242514232651508</v>
      </c>
      <c r="Z14" s="1">
        <f>'3x9P'!R8</f>
        <v>0.84428069690002872</v>
      </c>
      <c r="AA14" s="1">
        <f>'3x10P'!R8</f>
        <v>0.86875294214640286</v>
      </c>
    </row>
    <row r="15" spans="1:27" x14ac:dyDescent="0.2">
      <c r="A15">
        <v>3</v>
      </c>
      <c r="B15" s="1">
        <f>'1x2P'!R9</f>
        <v>0.8660988151080421</v>
      </c>
      <c r="C15" s="1">
        <f>'1x3P'!R9</f>
        <v>0.94968024877047563</v>
      </c>
      <c r="D15" s="1">
        <f>'1x4P'!R9</f>
        <v>0.97627254950318532</v>
      </c>
      <c r="E15" s="1">
        <f>'1x5P'!R9</f>
        <v>0.98704630536316151</v>
      </c>
      <c r="F15" s="1">
        <f>'1x6P'!R9</f>
        <v>0.99218273662084722</v>
      </c>
      <c r="G15" s="1">
        <f>'1x7P'!R9</f>
        <v>0.99492864666987368</v>
      </c>
      <c r="H15" s="1">
        <f>'1x8P'!R9</f>
        <v>0.99652581436747323</v>
      </c>
      <c r="I15" s="1">
        <f>'1x9P'!R9</f>
        <v>0.99751676880000539</v>
      </c>
      <c r="J15" s="1">
        <f>'1x10P'!R9</f>
        <v>0.99751676880000539</v>
      </c>
      <c r="K15">
        <v>3</v>
      </c>
      <c r="L15" s="1">
        <f>'2x3P'!R9</f>
        <v>0.75231561343816067</v>
      </c>
      <c r="M15" s="1">
        <f>'2x4P'!R9</f>
        <v>0.86552907275173885</v>
      </c>
      <c r="N15" s="1">
        <f>'2x5P'!R9</f>
        <v>0.92033735348955648</v>
      </c>
      <c r="O15" s="1">
        <f>'2x6P'!R9</f>
        <v>0.94935876110367901</v>
      </c>
      <c r="P15" s="1">
        <f>'2x7P'!R9</f>
        <v>0.96595800676685029</v>
      </c>
      <c r="Q15" s="1">
        <f>'2x8P'!R9</f>
        <v>0.97607305880419237</v>
      </c>
      <c r="R15" s="1">
        <f>'2x9P'!R9</f>
        <v>0.98256443785480774</v>
      </c>
      <c r="S15" s="1">
        <f>'2x10P'!R9</f>
        <v>0.98691190581909882</v>
      </c>
      <c r="T15">
        <v>3</v>
      </c>
      <c r="U15" s="1">
        <f>'3x4P'!R9</f>
        <v>0.68892166340705041</v>
      </c>
      <c r="V15" s="1">
        <f>'3x5P'!R9</f>
        <v>0.79938156320735843</v>
      </c>
      <c r="W15" s="1">
        <f>'3x6P'!R9</f>
        <v>0.8649574365259256</v>
      </c>
      <c r="X15" s="1">
        <f>'3x7P'!R9</f>
        <v>0.90549693182695457</v>
      </c>
      <c r="Y15" s="1">
        <f>'3x8P'!R9</f>
        <v>0.93159658076048701</v>
      </c>
      <c r="Z15" s="1">
        <f>'3x9P'!R9</f>
        <v>0.94903553014903808</v>
      </c>
      <c r="AA15" s="1">
        <f>'3x10P'!R9</f>
        <v>0.96107728640406698</v>
      </c>
    </row>
    <row r="16" spans="1:27" x14ac:dyDescent="0.2">
      <c r="A16">
        <v>4</v>
      </c>
      <c r="B16" s="1">
        <f>'1x2P'!R10</f>
        <v>0.93510033142561888</v>
      </c>
      <c r="C16" s="1">
        <f>'1x3P'!R10</f>
        <v>0.98332495243212603</v>
      </c>
      <c r="D16" s="1">
        <f>'1x4P'!R10</f>
        <v>0.99406722053071361</v>
      </c>
      <c r="E16" s="1">
        <f>'1x5P'!R10</f>
        <v>0.99740290432824452</v>
      </c>
      <c r="F16" s="1">
        <f>'1x6P'!R10</f>
        <v>0.99869226639252806</v>
      </c>
      <c r="G16" s="1">
        <f>'1x7P'!R10</f>
        <v>0.99927215519401391</v>
      </c>
      <c r="H16" s="1">
        <f>'1x8P'!R10</f>
        <v>0.99956337321829136</v>
      </c>
      <c r="I16" s="1">
        <f>'1x9P'!R10</f>
        <v>0.999722394804337</v>
      </c>
      <c r="J16" s="1">
        <f>'1x10P'!R10</f>
        <v>0.999722394804337</v>
      </c>
      <c r="K16">
        <v>4</v>
      </c>
      <c r="L16" s="1">
        <f>'2x3P'!R10</f>
        <v>0.84702913363245691</v>
      </c>
      <c r="M16" s="1">
        <f>'2x4P'!R10</f>
        <v>0.93471486118817759</v>
      </c>
      <c r="N16" s="1">
        <f>'2x5P'!R10</f>
        <v>0.96849929739712548</v>
      </c>
      <c r="O16" s="1">
        <f>'2x6P'!R10</f>
        <v>0.98317766863542111</v>
      </c>
      <c r="P16" s="1">
        <f>'2x7P'!R10</f>
        <v>0.99026645961340432</v>
      </c>
      <c r="Q16" s="1">
        <f>'2x8P'!R10</f>
        <v>0.99399883055716343</v>
      </c>
      <c r="R16" s="1">
        <f>'2x9P'!R10</f>
        <v>0.99610630460106298</v>
      </c>
      <c r="S16" s="1">
        <f>'2x10P'!R10</f>
        <v>0.99736615645905646</v>
      </c>
      <c r="T16">
        <v>4</v>
      </c>
      <c r="U16" s="1">
        <f>'3x4P'!R10</f>
        <v>0.79024420889165625</v>
      </c>
      <c r="V16" s="1">
        <f>'3x5P'!R10</f>
        <v>0.88592550075021959</v>
      </c>
      <c r="W16" s="1">
        <f>'3x6P'!R10</f>
        <v>0.93432745343764245</v>
      </c>
      <c r="X16" s="1">
        <f>'3x7P'!R10</f>
        <v>0.9600586666345956</v>
      </c>
      <c r="Y16" s="1">
        <f>'3x8P'!R10</f>
        <v>0.97450107085190685</v>
      </c>
      <c r="Z16" s="1">
        <f>'3x9P'!R10</f>
        <v>0.98302921518700959</v>
      </c>
      <c r="AA16" s="1">
        <f>'3x10P'!R10</f>
        <v>0.98829683960766035</v>
      </c>
    </row>
    <row r="17" spans="1:27" x14ac:dyDescent="0.2">
      <c r="A17">
        <v>5</v>
      </c>
      <c r="B17" s="1">
        <f>'1x2P'!R11</f>
        <v>0.96800926710771407</v>
      </c>
      <c r="C17" s="1">
        <f>'1x3P'!R11</f>
        <v>0.99444321648167</v>
      </c>
      <c r="D17" s="1">
        <f>'1x4P'!R11</f>
        <v>0.99851326838734922</v>
      </c>
      <c r="E17" s="1">
        <f>'1x5P'!R11</f>
        <v>0.99947876525088153</v>
      </c>
      <c r="F17" s="1">
        <f>'1x6P'!R11</f>
        <v>0.9997811128052102</v>
      </c>
      <c r="G17" s="1">
        <f>'1x7P'!R11</f>
        <v>0.9998955065443258</v>
      </c>
      <c r="H17" s="1">
        <f>'1x8P'!R11</f>
        <v>0.99994511538448339</v>
      </c>
      <c r="I17" s="1">
        <f>'1x9P'!R11</f>
        <v>0.99996896215431308</v>
      </c>
      <c r="J17" s="1">
        <f>'1x10P'!R11</f>
        <v>0.99996896215431308</v>
      </c>
      <c r="K17">
        <v>5</v>
      </c>
      <c r="L17" s="1">
        <f>'2x3P'!R11</f>
        <v>0.90267813903527205</v>
      </c>
      <c r="M17" s="1">
        <f>'2x4P'!R11</f>
        <v>0.96776289282363992</v>
      </c>
      <c r="N17" s="1">
        <f>'2x5P'!R11</f>
        <v>0.98742404350483692</v>
      </c>
      <c r="O17" s="1">
        <f>'2x6P'!R11</f>
        <v>0.99438028367372577</v>
      </c>
      <c r="P17" s="1">
        <f>'2x7P'!R11</f>
        <v>0.99720720801209617</v>
      </c>
      <c r="Q17" s="1">
        <f>'2x8P'!R11</f>
        <v>0.99849144207806328</v>
      </c>
      <c r="R17" s="1">
        <f>'2x9P'!R11</f>
        <v>0.9991291463459977</v>
      </c>
      <c r="S17" s="1">
        <f>'2x10P'!R11</f>
        <v>0.999469408105636</v>
      </c>
      <c r="T17">
        <v>5</v>
      </c>
      <c r="U17" s="1">
        <f>'3x4P'!R11</f>
        <v>0.85356224904333688</v>
      </c>
      <c r="V17" s="1">
        <f>'3x5P'!R11</f>
        <v>0.93349936373558484</v>
      </c>
      <c r="W17" s="1">
        <f>'3x6P'!R11</f>
        <v>0.96751483620041745</v>
      </c>
      <c r="X17" s="1">
        <f>'3x7P'!R11</f>
        <v>0.9829220483233797</v>
      </c>
      <c r="Y17" s="1">
        <f>'3x8P'!R11</f>
        <v>0.99041806974383562</v>
      </c>
      <c r="Z17" s="1">
        <f>'3x9P'!R11</f>
        <v>0.9943166898932847</v>
      </c>
      <c r="AA17" s="1">
        <f>'3x10P'!R11</f>
        <v>0.9964666712602287</v>
      </c>
    </row>
    <row r="18" spans="1:27" x14ac:dyDescent="0.2">
      <c r="A18">
        <v>6</v>
      </c>
      <c r="B18" s="1">
        <f>'1x2P'!R12</f>
        <v>0.98410199043190072</v>
      </c>
      <c r="C18" s="1">
        <f>'1x3P'!R12</f>
        <v>0.99814482381576064</v>
      </c>
      <c r="D18" s="1">
        <f>'1x4P'!R12</f>
        <v>0.99962722313513686</v>
      </c>
      <c r="E18" s="1">
        <f>'1x5P'!R12</f>
        <v>0.99989536686162994</v>
      </c>
      <c r="F18" s="1">
        <f>'1x6P'!R12</f>
        <v>0.9999633595327726</v>
      </c>
      <c r="G18" s="1">
        <f>'1x7P'!R12</f>
        <v>0.99998499766600568</v>
      </c>
      <c r="H18" s="1">
        <f>'1x8P'!R12</f>
        <v>0.99999310075922476</v>
      </c>
      <c r="I18" s="1">
        <f>'1x9P'!R12</f>
        <v>0.99999652974382813</v>
      </c>
      <c r="J18" s="1">
        <f>'1x10P'!R12</f>
        <v>0.99999652974382813</v>
      </c>
      <c r="K18">
        <v>6</v>
      </c>
      <c r="L18" s="1">
        <f>'2x3P'!R12</f>
        <v>0.93696685955411863</v>
      </c>
      <c r="M18" s="1">
        <f>'2x4P'!R12</f>
        <v>0.98395070701575216</v>
      </c>
      <c r="N18" s="1">
        <f>'2x5P'!R12</f>
        <v>0.99496029021544519</v>
      </c>
      <c r="O18" s="1">
        <f>'2x6P'!R12</f>
        <v>0.99811914198466467</v>
      </c>
      <c r="P18" s="1">
        <f>'2x7P'!R12</f>
        <v>0.99919788063282422</v>
      </c>
      <c r="Q18" s="1">
        <f>'2x8P'!R12</f>
        <v>0.99962056849112835</v>
      </c>
      <c r="R18" s="1">
        <f>'2x9P'!R12</f>
        <v>0.99980516130287755</v>
      </c>
      <c r="S18" s="1">
        <f>'2x10P'!R12</f>
        <v>0.99989308878498395</v>
      </c>
      <c r="T18">
        <v>6</v>
      </c>
      <c r="U18" s="1">
        <f>'3x4P'!R12</f>
        <v>0.89545610053970826</v>
      </c>
      <c r="V18" s="1">
        <f>'3x5P'!R12</f>
        <v>0.96068779161195661</v>
      </c>
      <c r="W18" s="1">
        <f>'3x6P'!R12</f>
        <v>0.98379810845329674</v>
      </c>
      <c r="X18" s="1">
        <f>'3x7P'!R12</f>
        <v>0.9926620119263434</v>
      </c>
      <c r="Y18" s="1">
        <f>'3x8P'!R12</f>
        <v>0.99638852321502436</v>
      </c>
      <c r="Z18" s="1">
        <f>'3x9P'!R12</f>
        <v>0.9980931243090797</v>
      </c>
      <c r="AA18" s="1">
        <f>'3x10P'!R12</f>
        <v>0.99893192715181245</v>
      </c>
    </row>
    <row r="19" spans="1:27" x14ac:dyDescent="0.2">
      <c r="A19">
        <v>7</v>
      </c>
      <c r="B19" s="1">
        <f>'1x2P'!R13</f>
        <v>0.99206765836768485</v>
      </c>
      <c r="C19" s="1">
        <f>'1x3P'!R13</f>
        <v>0.99938025179312306</v>
      </c>
      <c r="D19" s="1">
        <f>'1x4P'!R13</f>
        <v>0.99990651843331313</v>
      </c>
      <c r="E19" s="1">
        <f>'1x5P'!R13</f>
        <v>0.99997899497017095</v>
      </c>
      <c r="F19" s="1">
        <f>'1x6P'!R13</f>
        <v>0.99999386650133459</v>
      </c>
      <c r="G19" s="1">
        <f>'1x7P'!R13</f>
        <v>0.99999784607112763</v>
      </c>
      <c r="H19" s="1">
        <f>'1x8P'!R13</f>
        <v>0.99999913273207142</v>
      </c>
      <c r="I19" s="1">
        <f>'1x9P'!R13</f>
        <v>0.99999961199960308</v>
      </c>
      <c r="J19" s="1">
        <f>'1x10P'!R13</f>
        <v>0.99999961199960308</v>
      </c>
      <c r="K19">
        <v>7</v>
      </c>
      <c r="L19" s="1">
        <f>'2x3P'!R13</f>
        <v>0.95871646578546843</v>
      </c>
      <c r="M19" s="1">
        <f>'2x4P'!R13</f>
        <v>0.99197750785972227</v>
      </c>
      <c r="N19" s="1">
        <f>'2x5P'!R13</f>
        <v>0.99797732396401406</v>
      </c>
      <c r="O19" s="1">
        <f>'2x6P'!R13</f>
        <v>0.9993701031390041</v>
      </c>
      <c r="P19" s="1">
        <f>'2x7P'!R13</f>
        <v>0.99976955696566205</v>
      </c>
      <c r="Q19" s="1">
        <f>'2x8P'!R13</f>
        <v>0.99990455207982309</v>
      </c>
      <c r="R19" s="1">
        <f>'2x9P'!R13</f>
        <v>0.99995640485773518</v>
      </c>
      <c r="S19" s="1">
        <f>'2x10P'!R13</f>
        <v>0.99997845708552391</v>
      </c>
      <c r="T19">
        <v>7</v>
      </c>
      <c r="U19" s="1">
        <f>'3x4P'!R13</f>
        <v>0.92423162758530364</v>
      </c>
      <c r="V19" s="1">
        <f>'3x5P'!R13</f>
        <v>0.97657210338278821</v>
      </c>
      <c r="W19" s="1">
        <f>'3x6P'!R13</f>
        <v>0.99188640219772795</v>
      </c>
      <c r="X19" s="1">
        <f>'3x7P'!R13</f>
        <v>0.99684043028353952</v>
      </c>
      <c r="Y19" s="1">
        <f>'3x8P'!R13</f>
        <v>0.9986372833267636</v>
      </c>
      <c r="Z19" s="1">
        <f>'3x9P'!R13</f>
        <v>0.99935979562098554</v>
      </c>
      <c r="AA19" s="1">
        <f>'3x10P'!R13</f>
        <v>0.9996770170816639</v>
      </c>
    </row>
    <row r="20" spans="1:27" x14ac:dyDescent="0.2">
      <c r="A20">
        <v>8</v>
      </c>
      <c r="B20" s="1">
        <f>'1x2P'!R14</f>
        <v>0.99603426241245829</v>
      </c>
      <c r="C20" s="1">
        <f>'1x3P'!R14</f>
        <v>0.99979292149259857</v>
      </c>
      <c r="D20" s="1">
        <f>'1x4P'!R14</f>
        <v>0.99997655672823715</v>
      </c>
      <c r="E20" s="1">
        <f>'1x5P'!R14</f>
        <v>0.99999578321946014</v>
      </c>
      <c r="F20" s="1">
        <f>'1x6P'!R14</f>
        <v>0.99999897326904474</v>
      </c>
      <c r="G20" s="1">
        <f>'1x7P'!R14</f>
        <v>0.99999969075386119</v>
      </c>
      <c r="H20" s="1">
        <f>'1x8P'!R14</f>
        <v>0.9999998909801866</v>
      </c>
      <c r="I20" s="1">
        <f>'1x9P'!R14</f>
        <v>0.99999995661866858</v>
      </c>
      <c r="J20" s="1">
        <f>'1x10P'!R14</f>
        <v>0.99999995661866858</v>
      </c>
      <c r="K20">
        <v>8</v>
      </c>
      <c r="L20" s="1">
        <f>'2x3P'!R14</f>
        <v>0.97276740030594433</v>
      </c>
      <c r="M20" s="1">
        <f>'2x4P'!R14</f>
        <v>0.99598176959755413</v>
      </c>
      <c r="N20" s="1">
        <f>'2x5P'!R14</f>
        <v>0.99918771179123722</v>
      </c>
      <c r="O20" s="1">
        <f>'2x6P'!R14</f>
        <v>0.99978900417674754</v>
      </c>
      <c r="P20" s="1">
        <f>'2x7P'!R14</f>
        <v>0.99993378996261162</v>
      </c>
      <c r="Q20" s="1">
        <f>'2x8P'!R14</f>
        <v>0.99997598873400551</v>
      </c>
      <c r="R20" s="1">
        <f>'2x9P'!R14</f>
        <v>0.99999024542549664</v>
      </c>
      <c r="S20" s="1">
        <f>'2x10P'!R14</f>
        <v>0.99999565900400955</v>
      </c>
      <c r="T20">
        <v>8</v>
      </c>
      <c r="U20" s="1">
        <f>'3x4P'!R14</f>
        <v>0.94450809573843109</v>
      </c>
      <c r="V20" s="1">
        <f>'3x5P'!R14</f>
        <v>0.98597187623002347</v>
      </c>
      <c r="W20" s="1">
        <f>'3x6P'!R14</f>
        <v>0.99592861971684554</v>
      </c>
      <c r="X20" s="1">
        <f>'3x7P'!R14</f>
        <v>0.99863833668913349</v>
      </c>
      <c r="Y20" s="1">
        <f>'3x8P'!R14</f>
        <v>0.99948558857520109</v>
      </c>
      <c r="Z20" s="1">
        <f>'3x9P'!R14</f>
        <v>0.99978501544835308</v>
      </c>
      <c r="AA20" s="1">
        <f>'3x10P'!R14</f>
        <v>0.99990231965997112</v>
      </c>
    </row>
    <row r="21" spans="1:27" x14ac:dyDescent="0.2">
      <c r="A21">
        <v>9</v>
      </c>
      <c r="B21" s="1">
        <f>'1x2P'!R15</f>
        <v>0.99801537996138034</v>
      </c>
      <c r="C21" s="1">
        <f>'1x3P'!R15</f>
        <v>0.99993080340636731</v>
      </c>
      <c r="D21" s="1">
        <f>'1x4P'!R15</f>
        <v>0.99999412085358685</v>
      </c>
      <c r="E21" s="1">
        <f>'1x5P'!R15</f>
        <v>0.99999915347570456</v>
      </c>
      <c r="F21" s="1">
        <f>'1x6P'!R15</f>
        <v>0.99999982812796417</v>
      </c>
      <c r="G21" s="1">
        <f>'1x7P'!R15</f>
        <v>0.99999995560058297</v>
      </c>
      <c r="H21" s="1">
        <f>'1x8P'!R15</f>
        <v>0.99999998629567688</v>
      </c>
      <c r="I21" s="1">
        <f>'1x9P'!R15</f>
        <v>0.99999999514964444</v>
      </c>
      <c r="J21" s="1">
        <f>'1x10P'!R15</f>
        <v>0.99999999514964444</v>
      </c>
      <c r="K21">
        <v>9</v>
      </c>
      <c r="L21" s="1">
        <f>'2x3P'!R15</f>
        <v>0.98195243231275753</v>
      </c>
      <c r="M21" s="1">
        <f>'2x4P'!R15</f>
        <v>0.99798536626031442</v>
      </c>
      <c r="N21" s="1">
        <f>'2x5P'!R15</f>
        <v>0.99967371317882636</v>
      </c>
      <c r="O21" s="1">
        <f>'2x6P'!R15</f>
        <v>0.99992931801402973</v>
      </c>
      <c r="P21" s="1">
        <f>'2x7P'!R15</f>
        <v>0.99998097632894911</v>
      </c>
      <c r="Q21" s="1">
        <f>'2x8P'!R15</f>
        <v>0.99999395957424708</v>
      </c>
      <c r="R21" s="1">
        <f>'2x9P'!R15</f>
        <v>0.99999781736957372</v>
      </c>
      <c r="S21" s="1">
        <f>'2x10P'!R15</f>
        <v>0.99999912526789958</v>
      </c>
      <c r="T21">
        <v>9</v>
      </c>
      <c r="U21" s="1">
        <f>'3x4P'!R15</f>
        <v>0.95905432619389852</v>
      </c>
      <c r="V21" s="1">
        <f>'3x5P'!R15</f>
        <v>0.99157655411948054</v>
      </c>
      <c r="W21" s="1">
        <f>'3x6P'!R15</f>
        <v>0.99795491886850429</v>
      </c>
      <c r="X21" s="1">
        <f>'3x7P'!R15</f>
        <v>0.99941294361648791</v>
      </c>
      <c r="Y21" s="1">
        <f>'3x8P'!R15</f>
        <v>0.99980578392048503</v>
      </c>
      <c r="Z21" s="1">
        <f>'3x9P'!R15</f>
        <v>0.99992780171615647</v>
      </c>
      <c r="AA21" s="1">
        <f>'3x10P'!R15</f>
        <v>0.99997045734195844</v>
      </c>
    </row>
    <row r="22" spans="1:27" x14ac:dyDescent="0.2">
      <c r="A22">
        <v>10</v>
      </c>
      <c r="B22" s="1">
        <f>'1x2P'!R16</f>
        <v>0.99900632100154185</v>
      </c>
      <c r="C22" s="1">
        <f>'1x3P'!R16</f>
        <v>0.99997687698767823</v>
      </c>
      <c r="D22" s="1">
        <f>'1x4P'!R16</f>
        <v>0.99999852561370217</v>
      </c>
      <c r="E22" s="1">
        <f>'1x5P'!R16</f>
        <v>0.99999983005906601</v>
      </c>
      <c r="F22" s="1">
        <f>'1x6P'!R16</f>
        <v>0.99999997122907569</v>
      </c>
      <c r="G22" s="1">
        <f>'1x7P'!R16</f>
        <v>0.99999999362543968</v>
      </c>
      <c r="H22" s="1">
        <f>'1x8P'!R16</f>
        <v>0.99999999827730002</v>
      </c>
      <c r="I22" s="1">
        <f>'1x9P'!R16</f>
        <v>0.99999999945769436</v>
      </c>
      <c r="J22" s="1">
        <f>'1x10P'!R16</f>
        <v>0.99999999945769436</v>
      </c>
      <c r="K22">
        <v>10</v>
      </c>
      <c r="L22" s="1">
        <f>'2x3P'!R16</f>
        <v>0.98800301631081922</v>
      </c>
      <c r="M22" s="1">
        <f>'2x4P'!R16</f>
        <v>0.99898940868713926</v>
      </c>
      <c r="N22" s="1">
        <f>'2x5P'!R16</f>
        <v>0.99986892154599671</v>
      </c>
      <c r="O22" s="1">
        <f>'2x6P'!R16</f>
        <v>0.99997632151916027</v>
      </c>
      <c r="P22" s="1">
        <f>'2x7P'!R16</f>
        <v>0.99999453402342342</v>
      </c>
      <c r="Q22" s="1">
        <f>'2x8P'!R16</f>
        <v>0.99999848042890604</v>
      </c>
      <c r="R22" s="1">
        <f>'2x9P'!R16</f>
        <v>0.9999995116260989</v>
      </c>
      <c r="S22" s="1">
        <f>'2x10P'!R16</f>
        <v>0.99999982373710739</v>
      </c>
      <c r="T22">
        <v>10</v>
      </c>
      <c r="U22" s="1">
        <f>'3x4P'!R16</f>
        <v>0.96962450419381585</v>
      </c>
      <c r="V22" s="1">
        <f>'3x5P'!R16</f>
        <v>0.99493346087480949</v>
      </c>
      <c r="W22" s="1">
        <f>'3x6P'!R16</f>
        <v>0.99897221922850055</v>
      </c>
      <c r="X22" s="1">
        <f>'3x7P'!R16</f>
        <v>0.99974685904285665</v>
      </c>
      <c r="Y22" s="1">
        <f>'3x8P'!R16</f>
        <v>0.99992666926931384</v>
      </c>
      <c r="Z22" s="1">
        <f>'3x9P'!R16</f>
        <v>0.99997575306165187</v>
      </c>
      <c r="AA22" s="1">
        <f>'3x10P'!R16</f>
        <v>0.99999106496110968</v>
      </c>
    </row>
    <row r="23" spans="1:27" x14ac:dyDescent="0.2">
      <c r="B23" s="222" t="s">
        <v>37</v>
      </c>
      <c r="C23" s="222"/>
      <c r="D23" s="222"/>
      <c r="E23" s="222"/>
      <c r="F23" s="222"/>
      <c r="G23" s="222"/>
      <c r="H23" s="222"/>
      <c r="I23" s="222"/>
      <c r="J23" s="222"/>
      <c r="L23" s="222" t="s">
        <v>37</v>
      </c>
      <c r="M23" s="222"/>
      <c r="N23" s="222"/>
      <c r="O23" s="222"/>
      <c r="P23" s="222"/>
      <c r="Q23" s="222"/>
      <c r="R23" s="222"/>
      <c r="S23" s="222"/>
      <c r="U23" s="222" t="s">
        <v>37</v>
      </c>
      <c r="V23" s="222"/>
      <c r="W23" s="222"/>
      <c r="X23" s="222"/>
      <c r="Y23" s="222"/>
      <c r="Z23" s="222"/>
      <c r="AA23" s="222"/>
    </row>
    <row r="24" spans="1:27" x14ac:dyDescent="0.2">
      <c r="A24" t="s">
        <v>8</v>
      </c>
      <c r="B24" s="1" t="s">
        <v>25</v>
      </c>
      <c r="C24" s="1" t="s">
        <v>26</v>
      </c>
      <c r="D24" s="1" t="s">
        <v>27</v>
      </c>
      <c r="E24" s="1" t="s">
        <v>28</v>
      </c>
      <c r="F24" s="1" t="s">
        <v>29</v>
      </c>
      <c r="G24" s="1" t="s">
        <v>30</v>
      </c>
      <c r="H24" s="1" t="s">
        <v>31</v>
      </c>
      <c r="I24" s="1" t="s">
        <v>32</v>
      </c>
      <c r="J24" s="1" t="s">
        <v>33</v>
      </c>
      <c r="K24" t="s">
        <v>8</v>
      </c>
      <c r="L24" s="71" t="s">
        <v>48</v>
      </c>
      <c r="M24" s="71" t="s">
        <v>49</v>
      </c>
      <c r="N24" s="71" t="s">
        <v>50</v>
      </c>
      <c r="O24" s="71" t="s">
        <v>51</v>
      </c>
      <c r="P24" s="71" t="s">
        <v>52</v>
      </c>
      <c r="Q24" s="71" t="s">
        <v>53</v>
      </c>
      <c r="R24" s="71" t="s">
        <v>54</v>
      </c>
      <c r="S24" s="71" t="s">
        <v>55</v>
      </c>
      <c r="T24" t="s">
        <v>8</v>
      </c>
      <c r="U24" s="71" t="s">
        <v>56</v>
      </c>
      <c r="V24" s="71" t="s">
        <v>57</v>
      </c>
      <c r="W24" s="71" t="s">
        <v>58</v>
      </c>
      <c r="X24" s="71" t="s">
        <v>59</v>
      </c>
      <c r="Y24" s="71" t="s">
        <v>60</v>
      </c>
      <c r="Z24" s="71" t="s">
        <v>61</v>
      </c>
      <c r="AA24" s="71" t="s">
        <v>62</v>
      </c>
    </row>
    <row r="25" spans="1:27" x14ac:dyDescent="0.2">
      <c r="A25">
        <v>2</v>
      </c>
      <c r="B25" s="1">
        <f>'1x2P'!F20</f>
        <v>8.4090214867912128</v>
      </c>
      <c r="C25" s="1">
        <f>'1x3P'!F20</f>
        <v>14.192259235809567</v>
      </c>
      <c r="D25" s="1">
        <f>'1x4P'!F20</f>
        <v>22.117767026158429</v>
      </c>
      <c r="E25" s="1">
        <f>'1x5P'!F20</f>
        <v>32.08373235637783</v>
      </c>
      <c r="F25" s="1">
        <f>'1x6P'!F20</f>
        <v>44.065901560425594</v>
      </c>
      <c r="G25" s="1">
        <f>'1x7P'!F20</f>
        <v>58.05588958749474</v>
      </c>
      <c r="H25" s="1">
        <f>'1x8P'!F20</f>
        <v>74.050131634595758</v>
      </c>
      <c r="I25" s="1">
        <f>'1x9P'!F20</f>
        <v>92.046892959644794</v>
      </c>
      <c r="J25" s="1">
        <f>'1x10P'!F20</f>
        <v>112.5017580617881</v>
      </c>
      <c r="K25">
        <v>2</v>
      </c>
      <c r="L25" s="1">
        <f>'2x3P'!F20</f>
        <v>20.787039937445858</v>
      </c>
      <c r="M25" s="1">
        <f>'2x4P'!F20</f>
        <v>28.060261381919219</v>
      </c>
      <c r="N25" s="1">
        <f>'2x5P'!F20</f>
        <v>37.807792773465344</v>
      </c>
      <c r="O25" s="1">
        <f>'2x6P'!F20</f>
        <v>49.70961537740488</v>
      </c>
      <c r="P25" s="1">
        <f>'2x7P'!F20</f>
        <v>63.674732421080257</v>
      </c>
      <c r="Q25" s="1">
        <f>'2x8P'!F20</f>
        <v>79.669215045488954</v>
      </c>
      <c r="R25" s="1">
        <f>'2x9P'!F20</f>
        <v>97.678286662907553</v>
      </c>
      <c r="S25" s="1">
        <f>'2x10P'!F20</f>
        <v>117.69483533281398</v>
      </c>
      <c r="T25">
        <v>2</v>
      </c>
      <c r="U25" s="1">
        <f>'3x4P'!F20</f>
        <v>39.140624027730041</v>
      </c>
      <c r="V25" s="1">
        <f>'3x5P'!F20</f>
        <v>47.603129540860799</v>
      </c>
      <c r="W25" s="1">
        <f>'3x6P'!F20</f>
        <v>58.9901966169625</v>
      </c>
      <c r="X25" s="1">
        <f>'3x7P'!F20</f>
        <v>72.727384731961791</v>
      </c>
      <c r="Y25" s="1">
        <f>'3x8P'!F20</f>
        <v>88.623549726459686</v>
      </c>
      <c r="Z25" s="1">
        <f>'3x9P'!F20</f>
        <v>106.5996182673082</v>
      </c>
      <c r="AA25" s="1">
        <f>'3x10P'!F20</f>
        <v>126.61827622502915</v>
      </c>
    </row>
    <row r="26" spans="1:27" x14ac:dyDescent="0.2">
      <c r="A26">
        <v>3</v>
      </c>
      <c r="B26" s="1">
        <f>'1x2P'!F21</f>
        <v>16.164437308753921</v>
      </c>
      <c r="C26" s="1">
        <f>'1x3P'!F21</f>
        <v>41.066453735867633</v>
      </c>
      <c r="D26" s="1">
        <f>'1x4P'!F21</f>
        <v>86.041546536104804</v>
      </c>
      <c r="E26" s="1">
        <f>'1x5P'!F21</f>
        <v>157.03417272097607</v>
      </c>
      <c r="F26" s="1">
        <f>'1x6P'!F21</f>
        <v>260.03274445057406</v>
      </c>
      <c r="G26" s="1">
        <f>'1x7P'!F21</f>
        <v>401.03378401606301</v>
      </c>
      <c r="H26" s="1">
        <f>'1x8P'!F21</f>
        <v>586.03599784385256</v>
      </c>
      <c r="I26" s="1">
        <f>'1x9P'!F21</f>
        <v>821.03882923716878</v>
      </c>
      <c r="J26" s="1">
        <f>'1x10P'!F21</f>
        <v>1112.7632484166757</v>
      </c>
      <c r="K26">
        <v>3</v>
      </c>
      <c r="L26" s="1">
        <f>'2x3P'!F21</f>
        <v>51.839944969061506</v>
      </c>
      <c r="M26" s="1">
        <f>'2x4P'!F21</f>
        <v>97.050466176650147</v>
      </c>
      <c r="N26" s="1">
        <f>'2x5P'!F21</f>
        <v>168.41650446143589</v>
      </c>
      <c r="O26" s="1">
        <f>'2x6P'!F21</f>
        <v>271.76238380110544</v>
      </c>
      <c r="P26" s="1">
        <f>'2x7P'!F21</f>
        <v>413.06143456017253</v>
      </c>
      <c r="Q26" s="1">
        <f>'2x8P'!F21</f>
        <v>598.3158686046213</v>
      </c>
      <c r="R26" s="1">
        <f>'2x9P'!F21</f>
        <v>833.53311848746409</v>
      </c>
      <c r="S26" s="1">
        <f>'2x10P'!F21</f>
        <v>1124.720447139345</v>
      </c>
      <c r="T26">
        <v>3</v>
      </c>
      <c r="U26" s="1">
        <f>'3x4P'!F21</f>
        <v>121.92968295492324</v>
      </c>
      <c r="V26" s="1">
        <f>'3x5P'!F21</f>
        <v>193.89989353531439</v>
      </c>
      <c r="W26" s="1">
        <f>'3x6P'!F21</f>
        <v>298.28057324560257</v>
      </c>
      <c r="X26" s="1">
        <f>'3x7P'!F21</f>
        <v>440.64202315403435</v>
      </c>
      <c r="Y26" s="1">
        <f>'3x8P'!F21</f>
        <v>626.8807894542349</v>
      </c>
      <c r="Z26" s="1">
        <f>'3x9P'!F21</f>
        <v>862.98138898064531</v>
      </c>
      <c r="AA26" s="1">
        <f>'3x10P'!F21</f>
        <v>1154.9539414807491</v>
      </c>
    </row>
    <row r="27" spans="1:27" x14ac:dyDescent="0.2">
      <c r="A27">
        <v>4</v>
      </c>
      <c r="B27" s="1">
        <f>'1x2P'!F22</f>
        <v>32.082118882647734</v>
      </c>
      <c r="C27" s="1">
        <f>'1x3P'!F22</f>
        <v>122.03493840280942</v>
      </c>
      <c r="D27" s="1">
        <f>'1x4P'!F22</f>
        <v>342.02918371906526</v>
      </c>
      <c r="E27" s="1">
        <f>'1x5P'!F22</f>
        <v>782.03100934956035</v>
      </c>
      <c r="F27" s="1">
        <f>'1x6P'!F22</f>
        <v>1556.0348791058052</v>
      </c>
      <c r="G27" s="1">
        <f>'1x7P'!F22</f>
        <v>2802.0394498597484</v>
      </c>
      <c r="H27" s="1">
        <f>'1x8P'!F22</f>
        <v>4682.0443059371182</v>
      </c>
      <c r="I27" s="1">
        <f>'1x9P'!F22</f>
        <v>7382.0492952389986</v>
      </c>
      <c r="J27" s="1">
        <f>'1x10P'!F22</f>
        <v>11113.085050149766</v>
      </c>
      <c r="K27">
        <v>4</v>
      </c>
      <c r="L27" s="1">
        <f>'2x3P'!F22</f>
        <v>141.67163233852878</v>
      </c>
      <c r="M27" s="1">
        <f>'2x4P'!F22</f>
        <v>363.74729248211975</v>
      </c>
      <c r="N27" s="1">
        <f>'2x5P'!F22</f>
        <v>805.36971177601913</v>
      </c>
      <c r="O27" s="1">
        <f>'2x6P'!F22</f>
        <v>1580.5891951928065</v>
      </c>
      <c r="P27" s="1">
        <f>'2x7P'!F22</f>
        <v>2827.5217976110266</v>
      </c>
      <c r="Q27" s="1">
        <f>'2x8P'!F22</f>
        <v>4708.2550362526408</v>
      </c>
      <c r="R27" s="1">
        <f>'2x9P'!F22</f>
        <v>7408.8477965769562</v>
      </c>
      <c r="S27" s="1">
        <f>'2x10P'!F22</f>
        <v>11139.339276804591</v>
      </c>
      <c r="T27">
        <v>4</v>
      </c>
      <c r="U27" s="1">
        <f>'3x4P'!F22</f>
        <v>430.24674673271102</v>
      </c>
      <c r="V27" s="1">
        <f>'3x5P'!F22</f>
        <v>880.43520514928207</v>
      </c>
      <c r="W27" s="1">
        <f>'3x6P'!F22</f>
        <v>1663.2284476736879</v>
      </c>
      <c r="X27" s="1">
        <f>'3x7P'!F22</f>
        <v>2916.4884369151764</v>
      </c>
      <c r="Y27" s="1">
        <f>'3x8P'!F22</f>
        <v>4802.4575241448974</v>
      </c>
      <c r="Z27" s="1">
        <f>'3x9P'!F22</f>
        <v>7507.4065815999611</v>
      </c>
      <c r="AA27" s="1">
        <f>'3x10P'!F22</f>
        <v>11241.56180081534</v>
      </c>
    </row>
    <row r="28" spans="1:27" x14ac:dyDescent="0.2">
      <c r="A28">
        <v>5</v>
      </c>
      <c r="B28" s="1">
        <f>'1x2P'!F23</f>
        <v>64.048973606676256</v>
      </c>
      <c r="C28" s="1">
        <f>'1x3P'!F23</f>
        <v>365.02838370630184</v>
      </c>
      <c r="D28" s="1">
        <f>'1x4P'!F23</f>
        <v>1366.0309213546363</v>
      </c>
      <c r="E28" s="1">
        <f>'1x5P'!F23</f>
        <v>3907.0364831811075</v>
      </c>
      <c r="F28" s="1">
        <f>'1x6P'!F23</f>
        <v>9332.0426646405213</v>
      </c>
      <c r="G28" s="1">
        <f>'1x7P'!F23</f>
        <v>19609.049017294303</v>
      </c>
      <c r="H28" s="1">
        <f>'1x8P'!F23</f>
        <v>37450.055431893452</v>
      </c>
      <c r="I28" s="1">
        <f>'1x9P'!F23</f>
        <v>66431.061877047352</v>
      </c>
      <c r="J28" s="1">
        <f>'1x10P'!F23</f>
        <v>111113.44872207518</v>
      </c>
      <c r="K28">
        <v>5</v>
      </c>
      <c r="L28" s="1">
        <f>'2x3P'!F23</f>
        <v>402.13669114436794</v>
      </c>
      <c r="M28" s="1">
        <f>'2x4P'!F23</f>
        <v>1409.4361440334417</v>
      </c>
      <c r="N28" s="1">
        <f>'2x5P'!F23</f>
        <v>3954.7345699009925</v>
      </c>
      <c r="O28" s="1">
        <f>'2x6P'!F23</f>
        <v>9382.7282712509441</v>
      </c>
      <c r="P28" s="1">
        <f>'2x7P'!F23</f>
        <v>19661.911629265083</v>
      </c>
      <c r="Q28" s="1">
        <f>'2x8P'!F23</f>
        <v>37504.577827991307</v>
      </c>
      <c r="R28" s="1">
        <f>'2x9P'!F23</f>
        <v>66486.900360121901</v>
      </c>
      <c r="S28" s="1">
        <f>'2x10P'!F23</f>
        <v>111168.98536253803</v>
      </c>
      <c r="T28">
        <v>5</v>
      </c>
      <c r="U28" s="1">
        <f>'3x4P'!F23</f>
        <v>1598.0088171996315</v>
      </c>
      <c r="V28" s="1">
        <f>'3x5P'!F23</f>
        <v>4183.184425936146</v>
      </c>
      <c r="W28" s="1">
        <f>'3x6P'!F23</f>
        <v>9643.2629773827284</v>
      </c>
      <c r="X28" s="1">
        <f>'3x7P'!F23</f>
        <v>19947.665263430259</v>
      </c>
      <c r="Y28" s="1">
        <f>'3x8P'!F23</f>
        <v>37810.295615553187</v>
      </c>
      <c r="Z28" s="1">
        <f>'3x9P'!F23</f>
        <v>66808.694528832173</v>
      </c>
      <c r="AA28" s="1">
        <f>'3x10P'!F23</f>
        <v>111503.9802179028</v>
      </c>
    </row>
    <row r="29" spans="1:27" x14ac:dyDescent="0.2">
      <c r="A29">
        <v>6</v>
      </c>
      <c r="B29" s="1">
        <f>'1x2P'!F24</f>
        <v>128.03550975920837</v>
      </c>
      <c r="C29" s="1">
        <f>'1x3P'!F24</f>
        <v>1094.029617691594</v>
      </c>
      <c r="D29" s="1">
        <f>'1x4P'!F24</f>
        <v>5462.0361207008445</v>
      </c>
      <c r="E29" s="1">
        <f>'1x5P'!F24</f>
        <v>19532.043699031012</v>
      </c>
      <c r="F29" s="1">
        <f>'1x6P'!F24</f>
        <v>55988.051428363484</v>
      </c>
      <c r="G29" s="1">
        <f>'1x7P'!F24</f>
        <v>137258.05919124739</v>
      </c>
      <c r="H29" s="1">
        <f>'1x8P'!F24</f>
        <v>299594.06697160285</v>
      </c>
      <c r="I29" s="1">
        <f>'1x9P'!F24</f>
        <v>597872.07476925745</v>
      </c>
      <c r="J29" s="1">
        <f>'1x10P'!F24</f>
        <v>1111113.8558497159</v>
      </c>
      <c r="K29">
        <v>6</v>
      </c>
      <c r="L29" s="1">
        <f>'2x3P'!F24</f>
        <v>1165.4627790353845</v>
      </c>
      <c r="M29" s="1">
        <f>'2x4P'!F24</f>
        <v>5549.0584650929977</v>
      </c>
      <c r="N29" s="1">
        <f>'2x5P'!F24</f>
        <v>19628.924080750039</v>
      </c>
      <c r="O29" s="1">
        <f>'2x6P'!F24</f>
        <v>56091.500147644882</v>
      </c>
      <c r="P29" s="1">
        <f>'2x7P'!F24</f>
        <v>137366.18407664291</v>
      </c>
      <c r="Q29" s="1">
        <f>'2x8P'!F24</f>
        <v>299705.71779271954</v>
      </c>
      <c r="R29" s="1">
        <f>'2x9P'!F24</f>
        <v>597986.51091268298</v>
      </c>
      <c r="S29" s="1">
        <f>'2x10P'!F24</f>
        <v>1111228.8028214704</v>
      </c>
      <c r="T29">
        <v>6</v>
      </c>
      <c r="U29" s="1">
        <f>'3x4P'!F24</f>
        <v>6097.4513398358167</v>
      </c>
      <c r="V29" s="1">
        <f>'3x5P'!F24</f>
        <v>20329.185163506903</v>
      </c>
      <c r="W29" s="1">
        <f>'3x6P'!F24</f>
        <v>56908.017528128628</v>
      </c>
      <c r="X29" s="1">
        <f>'3x7P'!F24</f>
        <v>138270.62822082138</v>
      </c>
      <c r="Y29" s="1">
        <f>'3x8P'!F24</f>
        <v>300677.89122391056</v>
      </c>
      <c r="Z29" s="1">
        <f>'3x9P'!F24</f>
        <v>599012.24188260967</v>
      </c>
      <c r="AA29" s="1">
        <f>'3x10P'!F24</f>
        <v>1112298.0153092446</v>
      </c>
    </row>
    <row r="30" spans="1:27" x14ac:dyDescent="0.2">
      <c r="A30">
        <v>7</v>
      </c>
      <c r="B30" s="1">
        <f>'1x2P'!F25</f>
        <v>256.03092476366294</v>
      </c>
      <c r="C30" s="1">
        <f>'1x3P'!F25</f>
        <v>3281.0334145753864</v>
      </c>
      <c r="D30" s="1">
        <f>'1x4P'!F25</f>
        <v>21846.042202250974</v>
      </c>
      <c r="E30" s="1">
        <f>'1x5P'!F25</f>
        <v>97657.051289275347</v>
      </c>
      <c r="F30" s="1">
        <f>'1x6P'!F25</f>
        <v>335924.06038977607</v>
      </c>
      <c r="G30" s="1">
        <f>'1x7P'!F25</f>
        <v>960801.06949716422</v>
      </c>
      <c r="H30" s="1">
        <f>'1x8P'!F25</f>
        <v>2396746.078621007</v>
      </c>
      <c r="I30" s="1">
        <f>'1x9P'!F25</f>
        <v>5380841.0877684774</v>
      </c>
      <c r="J30" s="1">
        <f>'1x10P'!F25</f>
        <v>11111114.311116762</v>
      </c>
      <c r="K30">
        <v>7</v>
      </c>
      <c r="L30" s="1">
        <f>'2x3P'!F25</f>
        <v>3420.1978551745669</v>
      </c>
      <c r="M30" s="1">
        <f>'2x4P'!F25</f>
        <v>22020.660576397877</v>
      </c>
      <c r="N30" s="1">
        <f>'2x5P'!F25</f>
        <v>97852.924765975273</v>
      </c>
      <c r="O30" s="1">
        <f>'2x6P'!F25</f>
        <v>336133.729581138</v>
      </c>
      <c r="P30" s="1">
        <f>'2x7P'!F25</f>
        <v>961020.46047097177</v>
      </c>
      <c r="Q30" s="1">
        <f>'2x8P'!F25</f>
        <v>2396972.7860671505</v>
      </c>
      <c r="R30" s="1">
        <f>'2x9P'!F25</f>
        <v>5381073.5886686351</v>
      </c>
      <c r="S30" s="1">
        <f>'2x10P'!F25</f>
        <v>11111349.370849211</v>
      </c>
      <c r="T30">
        <v>7</v>
      </c>
      <c r="U30" s="1">
        <f>'3x4P'!F25</f>
        <v>23634.767895869121</v>
      </c>
      <c r="V30" s="1">
        <f>'3x5P'!F25</f>
        <v>99997.736635860099</v>
      </c>
      <c r="W30" s="1">
        <f>'3x6P'!F25</f>
        <v>338669.83079483279</v>
      </c>
      <c r="X30" s="1">
        <f>'3x7P'!F25</f>
        <v>963844.33336708869</v>
      </c>
      <c r="Y30" s="1">
        <f>'3x8P'!F25</f>
        <v>2400014.5398294353</v>
      </c>
      <c r="Z30" s="1">
        <f>'3x9P'!F25</f>
        <v>5384286.0435029166</v>
      </c>
      <c r="AA30" s="1">
        <f>'3x10P'!F25</f>
        <v>11114699.858196631</v>
      </c>
    </row>
    <row r="31" spans="1:27" x14ac:dyDescent="0.2">
      <c r="A31">
        <v>8</v>
      </c>
      <c r="B31" s="1">
        <f>'1x2P'!F26</f>
        <v>512.03057891276512</v>
      </c>
      <c r="C31" s="1">
        <f>'1x3P'!F26</f>
        <v>9842.0380745542661</v>
      </c>
      <c r="D31" s="1">
        <f>'1x4P'!F26</f>
        <v>87382.048521110672</v>
      </c>
      <c r="E31" s="1">
        <f>'1x5P'!F26</f>
        <v>488282.05897828424</v>
      </c>
      <c r="F31" s="1">
        <f>'1x6P'!F26</f>
        <v>2015540.0694173807</v>
      </c>
      <c r="G31" s="1">
        <f>'1x7P'!F26</f>
        <v>6725602.0798664745</v>
      </c>
      <c r="H31" s="1">
        <f>'1x8P'!F26</f>
        <v>19173962.090341769</v>
      </c>
      <c r="I31" s="1">
        <f>'1x9P'!F26</f>
        <v>48427562.100852124</v>
      </c>
      <c r="J31" s="1">
        <f>'1x10P'!F26</f>
        <v>111111114.8201481</v>
      </c>
      <c r="K31">
        <v>8</v>
      </c>
      <c r="L31" s="1">
        <f>'2x3P'!F26</f>
        <v>10115.470560490852</v>
      </c>
      <c r="M31" s="1">
        <f>'2x4P'!F26</f>
        <v>87732.529517390256</v>
      </c>
      <c r="N31" s="1">
        <f>'2x5P'!F26</f>
        <v>488676.94652155368</v>
      </c>
      <c r="O31" s="1">
        <f>'2x6P'!F26</f>
        <v>2015963.359848758</v>
      </c>
      <c r="P31" s="1">
        <f>'2x7P'!F26</f>
        <v>6726045.3317128886</v>
      </c>
      <c r="Q31" s="1">
        <f>'2x8P'!F26</f>
        <v>19174420.402108565</v>
      </c>
      <c r="R31" s="1">
        <f>'2x9P'!F26</f>
        <v>48428032.394850045</v>
      </c>
      <c r="S31" s="1">
        <f>'2x10P'!F26</f>
        <v>111111592.33497682</v>
      </c>
      <c r="T31">
        <v>8</v>
      </c>
      <c r="U31" s="1">
        <f>'3x4P'!F26</f>
        <v>92513.764989684874</v>
      </c>
      <c r="V31" s="1">
        <f>'3x5P'!F26</f>
        <v>495227.10715339525</v>
      </c>
      <c r="W31" s="1">
        <f>'3x6P'!F26</f>
        <v>2023777.5680882046</v>
      </c>
      <c r="X31" s="1">
        <f>'3x7P'!F26</f>
        <v>6734770.4898831807</v>
      </c>
      <c r="Y31" s="1">
        <f>'3x8P'!F26</f>
        <v>19183828.380490307</v>
      </c>
      <c r="Z31" s="1">
        <f>'3x9P'!F26</f>
        <v>48437973.415997528</v>
      </c>
      <c r="AA31" s="1">
        <f>'3x10P'!F26</f>
        <v>111121964.43127033</v>
      </c>
    </row>
    <row r="32" spans="1:27" x14ac:dyDescent="0.2">
      <c r="A32">
        <v>9</v>
      </c>
      <c r="B32" s="1">
        <f>'1x2P'!F27</f>
        <v>1024.0323150526476</v>
      </c>
      <c r="C32" s="1">
        <f>'1x3P'!F27</f>
        <v>29525.043032404701</v>
      </c>
      <c r="D32" s="1">
        <f>'1x4P'!F27</f>
        <v>349526.05491485208</v>
      </c>
      <c r="E32" s="1">
        <f>'1x5P'!F27</f>
        <v>2441407.0667103971</v>
      </c>
      <c r="F32" s="1">
        <f>'1x6P'!F27</f>
        <v>12093236.078489104</v>
      </c>
      <c r="G32" s="1">
        <f>'1x7P'!F27</f>
        <v>47079209.090289436</v>
      </c>
      <c r="H32" s="1">
        <f>'1x8P'!F27</f>
        <v>153391690.10212928</v>
      </c>
      <c r="I32" s="1">
        <f>'1x9P'!F27</f>
        <v>435848051.11401802</v>
      </c>
      <c r="J32" s="1">
        <f>'1x10P'!F27</f>
        <v>1111111115.3892839</v>
      </c>
      <c r="K32">
        <v>9</v>
      </c>
      <c r="L32" s="1">
        <f>'2x3P'!F27</f>
        <v>30065.611152329988</v>
      </c>
      <c r="M32" s="1">
        <f>'2x4P'!F27</f>
        <v>350229.58433724189</v>
      </c>
      <c r="N32" s="1">
        <f>'2x5P'!F27</f>
        <v>2442201.8582810028</v>
      </c>
      <c r="O32" s="1">
        <f>'2x6P'!F27</f>
        <v>12094088.834217303</v>
      </c>
      <c r="P32" s="1">
        <f>'2x7P'!F27</f>
        <v>47080102.636385597</v>
      </c>
      <c r="Q32" s="1">
        <f>'2x8P'!F27</f>
        <v>153392614.55669928</v>
      </c>
      <c r="R32" s="1">
        <f>'2x9P'!F27</f>
        <v>435849000.29728931</v>
      </c>
      <c r="S32" s="1">
        <f>'2x10P'!F27</f>
        <v>1111112081.9254053</v>
      </c>
      <c r="T32">
        <v>9</v>
      </c>
      <c r="U32" s="1">
        <f>'3x4P'!F27</f>
        <v>364446.5078293535</v>
      </c>
      <c r="V32" s="1">
        <f>'3x5P'!F27</f>
        <v>2462144.7429926037</v>
      </c>
      <c r="W32" s="1">
        <f>'3x6P'!F27</f>
        <v>12118016.326540565</v>
      </c>
      <c r="X32" s="1">
        <f>'3x7P'!F27</f>
        <v>47106861.383682512</v>
      </c>
      <c r="Y32" s="1">
        <f>'3x8P'!F27</f>
        <v>153421484.91931438</v>
      </c>
      <c r="Z32" s="1">
        <f>'3x9P'!F27</f>
        <v>435879518.75321651</v>
      </c>
      <c r="AA32" s="1">
        <f>'3x10P'!F27</f>
        <v>1111143936.1453404</v>
      </c>
    </row>
    <row r="33" spans="1:27" x14ac:dyDescent="0.2">
      <c r="A33">
        <v>10</v>
      </c>
      <c r="B33" s="1">
        <f>'1x2P'!F28</f>
        <v>2048.0350894564981</v>
      </c>
      <c r="C33" s="1">
        <f>'1x3P'!F28</f>
        <v>88574.048098805579</v>
      </c>
      <c r="D33" s="1">
        <f>'1x4P'!F28</f>
        <v>1398102.0613425223</v>
      </c>
      <c r="E33" s="1">
        <f>'1x5P'!F28</f>
        <v>12207032.074474432</v>
      </c>
      <c r="F33" s="1">
        <f>'1x6P'!F28</f>
        <v>72559412.087601349</v>
      </c>
      <c r="G33" s="1">
        <f>'1x7P'!F28</f>
        <v>329554458.10076475</v>
      </c>
      <c r="H33" s="1">
        <f>'1x8P'!F28</f>
        <v>1227133514.1139829</v>
      </c>
      <c r="I33" s="1">
        <f>'1x9P'!F28</f>
        <v>3922632452.1272659</v>
      </c>
      <c r="J33" s="1">
        <f>'1x10P'!F28</f>
        <v>11111111116.025618</v>
      </c>
      <c r="K33">
        <v>10</v>
      </c>
      <c r="L33" s="1">
        <f>'2x3P'!F28</f>
        <v>89647.499590361404</v>
      </c>
      <c r="M33" s="1">
        <f>'2x4P'!F28</f>
        <v>1399514.3370312278</v>
      </c>
      <c r="N33" s="1">
        <f>'2x5P'!F28</f>
        <v>12208630.2883837</v>
      </c>
      <c r="O33" s="1">
        <f>'2x6P'!F28</f>
        <v>72561128.137282312</v>
      </c>
      <c r="P33" s="1">
        <f>'2x7P'!F28</f>
        <v>329556257.34678334</v>
      </c>
      <c r="Q33" s="1">
        <f>'2x8P'!F28</f>
        <v>1227135376.7194469</v>
      </c>
      <c r="R33" s="1">
        <f>'2x9P'!F28</f>
        <v>3922634365.7122478</v>
      </c>
      <c r="S33" s="1">
        <f>'2x10P'!F28</f>
        <v>11111113068.476929</v>
      </c>
      <c r="T33">
        <v>10</v>
      </c>
      <c r="U33" s="1">
        <f>'3x4P'!F28</f>
        <v>1441898.378138077</v>
      </c>
      <c r="V33" s="1">
        <f>'3x5P'!F28</f>
        <v>12269192.343040502</v>
      </c>
      <c r="W33" s="1">
        <f>'3x6P'!F28</f>
        <v>72634061.892168671</v>
      </c>
      <c r="X33" s="1">
        <f>'3x7P'!F28</f>
        <v>329637900.85373282</v>
      </c>
      <c r="Y33" s="1">
        <f>'3x8P'!F28</f>
        <v>1227223505.1963513</v>
      </c>
      <c r="Z33" s="1">
        <f>'3x9P'!F28</f>
        <v>3922727564.1334043</v>
      </c>
      <c r="AA33" s="1">
        <f>'3x10P'!F28</f>
        <v>11111210389.096945</v>
      </c>
    </row>
    <row r="34" spans="1:27" x14ac:dyDescent="0.2">
      <c r="B34" s="222" t="s">
        <v>42</v>
      </c>
      <c r="C34" s="222"/>
      <c r="D34" s="222"/>
      <c r="E34" s="222"/>
      <c r="F34" s="222"/>
      <c r="G34" s="222"/>
      <c r="H34" s="222"/>
      <c r="I34" s="222"/>
      <c r="J34" s="222"/>
      <c r="L34" s="222" t="s">
        <v>42</v>
      </c>
      <c r="M34" s="222"/>
      <c r="N34" s="222"/>
      <c r="O34" s="222"/>
      <c r="P34" s="222"/>
      <c r="Q34" s="222"/>
      <c r="R34" s="222"/>
      <c r="S34" s="222"/>
      <c r="U34" s="222" t="s">
        <v>42</v>
      </c>
      <c r="V34" s="222"/>
      <c r="W34" s="222"/>
      <c r="X34" s="222"/>
      <c r="Y34" s="222"/>
      <c r="Z34" s="222"/>
      <c r="AA34" s="222"/>
    </row>
    <row r="35" spans="1:27" x14ac:dyDescent="0.2">
      <c r="A35" t="s">
        <v>8</v>
      </c>
      <c r="B35" s="1" t="s">
        <v>25</v>
      </c>
      <c r="C35" s="1" t="s">
        <v>26</v>
      </c>
      <c r="D35" s="1" t="s">
        <v>27</v>
      </c>
      <c r="E35" s="1" t="s">
        <v>28</v>
      </c>
      <c r="F35" s="1" t="s">
        <v>29</v>
      </c>
      <c r="G35" s="1" t="s">
        <v>30</v>
      </c>
      <c r="H35" s="1" t="s">
        <v>31</v>
      </c>
      <c r="I35" s="1" t="s">
        <v>32</v>
      </c>
      <c r="J35" s="1" t="s">
        <v>33</v>
      </c>
      <c r="K35" t="s">
        <v>8</v>
      </c>
      <c r="L35" s="71" t="s">
        <v>48</v>
      </c>
      <c r="M35" s="71" t="s">
        <v>49</v>
      </c>
      <c r="N35" s="71" t="s">
        <v>50</v>
      </c>
      <c r="O35" s="71" t="s">
        <v>51</v>
      </c>
      <c r="P35" s="71" t="s">
        <v>52</v>
      </c>
      <c r="Q35" s="71" t="s">
        <v>53</v>
      </c>
      <c r="R35" s="71" t="s">
        <v>54</v>
      </c>
      <c r="S35" s="71" t="s">
        <v>55</v>
      </c>
      <c r="T35" t="s">
        <v>8</v>
      </c>
      <c r="U35" s="71" t="s">
        <v>56</v>
      </c>
      <c r="V35" s="71" t="s">
        <v>57</v>
      </c>
      <c r="W35" s="71" t="s">
        <v>58</v>
      </c>
      <c r="X35" s="71" t="s">
        <v>59</v>
      </c>
      <c r="Y35" s="71" t="s">
        <v>60</v>
      </c>
      <c r="Z35" s="71" t="s">
        <v>61</v>
      </c>
      <c r="AA35" s="71" t="s">
        <v>62</v>
      </c>
    </row>
    <row r="36" spans="1:27" x14ac:dyDescent="0.2">
      <c r="A36">
        <v>2</v>
      </c>
      <c r="B36" s="1">
        <f>'1x2P'!F32</f>
        <v>11.212028649054952</v>
      </c>
      <c r="C36" s="1">
        <f>'1x3P'!F32</f>
        <v>17.740324044761959</v>
      </c>
      <c r="D36" s="1">
        <f>'1x4P'!F32</f>
        <v>26.541320431390115</v>
      </c>
      <c r="E36" s="1">
        <f>'1x5P'!F32</f>
        <v>37.4310210824408</v>
      </c>
      <c r="F36" s="1">
        <f>'1x6P'!F32</f>
        <v>50.361030354772112</v>
      </c>
      <c r="G36" s="1">
        <f>'1x7P'!F32</f>
        <v>65.312875785931581</v>
      </c>
      <c r="H36" s="1">
        <f>'1x8P'!F32</f>
        <v>82.277924038439735</v>
      </c>
      <c r="I36" s="1">
        <f>'1x9P'!F32</f>
        <v>101.25158225560928</v>
      </c>
      <c r="J36" s="1">
        <f>'1x10P'!F32</f>
        <v>122.72919061285974</v>
      </c>
      <c r="K36">
        <v>2</v>
      </c>
      <c r="L36" s="1">
        <f>'2x3P'!F32</f>
        <v>25.983799921807325</v>
      </c>
      <c r="M36" s="1">
        <f>'2x4P'!F32</f>
        <v>33.672313658303061</v>
      </c>
      <c r="N36" s="1">
        <f>'2x5P'!F32</f>
        <v>44.109091569042903</v>
      </c>
      <c r="O36" s="1">
        <f>'2x6P'!F32</f>
        <v>56.810989002748435</v>
      </c>
      <c r="P36" s="1">
        <f>'2x7P'!F32</f>
        <v>71.634073973715289</v>
      </c>
      <c r="Q36" s="1">
        <f>'2x8P'!F32</f>
        <v>88.521350050543276</v>
      </c>
      <c r="R36" s="1">
        <f>'2x9P'!F32</f>
        <v>107.44611532919831</v>
      </c>
      <c r="S36" s="1">
        <f>'2x10P'!F32</f>
        <v>128.39436581761524</v>
      </c>
      <c r="T36">
        <v>2</v>
      </c>
      <c r="U36" s="1">
        <f>'3x4P'!F32</f>
        <v>46.968748833276052</v>
      </c>
      <c r="V36" s="1">
        <f>'3x5P'!F32</f>
        <v>55.5369844643376</v>
      </c>
      <c r="W36" s="1">
        <f>'3x6P'!F32</f>
        <v>67.417367562242859</v>
      </c>
      <c r="X36" s="1">
        <f>'3x7P'!F32</f>
        <v>81.818307823457005</v>
      </c>
      <c r="Y36" s="1">
        <f>'3x8P'!F32</f>
        <v>98.470610807177437</v>
      </c>
      <c r="Z36" s="1">
        <f>'3x9P'!F32</f>
        <v>117.25958009403902</v>
      </c>
      <c r="AA36" s="1">
        <f>'3x10P'!F32</f>
        <v>138.12902860912271</v>
      </c>
    </row>
    <row r="37" spans="1:27" x14ac:dyDescent="0.2">
      <c r="A37">
        <v>3</v>
      </c>
      <c r="B37" s="1">
        <f>'1x2P'!F33</f>
        <v>30.019669287685854</v>
      </c>
      <c r="C37" s="1">
        <f>'1x3P'!F33</f>
        <v>66.338117573324638</v>
      </c>
      <c r="D37" s="1">
        <f>'1x4P'!F33</f>
        <v>127.01371155329757</v>
      </c>
      <c r="E37" s="1">
        <f>'1x5P'!F33</f>
        <v>217.82159441941843</v>
      </c>
      <c r="F37" s="1">
        <f>'1x6P'!F33</f>
        <v>344.69456822517958</v>
      </c>
      <c r="G37" s="1">
        <f>'1x7P'!F33</f>
        <v>513.60467075741406</v>
      </c>
      <c r="H37" s="1">
        <f>'1x8P'!F33</f>
        <v>730.53802470946005</v>
      </c>
      <c r="I37" s="1">
        <f>'1x9P'!F33</f>
        <v>1001.4869235750081</v>
      </c>
      <c r="J37" s="1">
        <f>'1x10P'!F33</f>
        <v>1333.3109192740349</v>
      </c>
      <c r="K37">
        <v>3</v>
      </c>
      <c r="L37" s="1">
        <f>'2x3P'!F33</f>
        <v>83.741449565407052</v>
      </c>
      <c r="M37" s="1">
        <f>'2x4P'!F33</f>
        <v>143.26497387981689</v>
      </c>
      <c r="N37" s="1">
        <f>'2x5P'!F33</f>
        <v>233.6099900594111</v>
      </c>
      <c r="O37" s="1">
        <f>'2x6P'!F33</f>
        <v>360.24315992239559</v>
      </c>
      <c r="P37" s="1">
        <f>'2x7P'!F33</f>
        <v>529.00850391039637</v>
      </c>
      <c r="Q37" s="1">
        <f>'2x8P'!F33</f>
        <v>745.84580880850058</v>
      </c>
      <c r="R37" s="1">
        <f>'2x9P'!F33</f>
        <v>1016.7272104627309</v>
      </c>
      <c r="S37" s="1">
        <f>'2x10P'!F33</f>
        <v>1347.638013239035</v>
      </c>
      <c r="T37">
        <v>3</v>
      </c>
      <c r="U37" s="1">
        <f>'3x4P'!F33</f>
        <v>179.99143674298193</v>
      </c>
      <c r="V37" s="1">
        <f>'3x5P'!F33</f>
        <v>268.95791683930707</v>
      </c>
      <c r="W37" s="1">
        <f>'3x6P'!F33</f>
        <v>395.39517848835692</v>
      </c>
      <c r="X37" s="1">
        <f>'3x7P'!F33</f>
        <v>564.33101210955283</v>
      </c>
      <c r="Y37" s="1">
        <f>'3x8P'!F33</f>
        <v>781.45413479911474</v>
      </c>
      <c r="Z37" s="1">
        <f>'3x9P'!F33</f>
        <v>1052.6476283170509</v>
      </c>
      <c r="AA37" s="1">
        <f>'3x10P'!F33</f>
        <v>1383.8637316841409</v>
      </c>
    </row>
    <row r="38" spans="1:27" x14ac:dyDescent="0.2">
      <c r="A38">
        <v>4</v>
      </c>
      <c r="B38" s="1">
        <f>'1x2P'!F34</f>
        <v>85.552317020393957</v>
      </c>
      <c r="C38" s="1">
        <f>'1x3P'!F34</f>
        <v>259.32424410597002</v>
      </c>
      <c r="D38" s="1">
        <f>'1x4P'!F34</f>
        <v>627.7241489432256</v>
      </c>
      <c r="E38" s="1">
        <f>'1x5P'!F34</f>
        <v>1298.3719962918983</v>
      </c>
      <c r="F38" s="1">
        <f>'1x6P'!F34</f>
        <v>2403.1426704336759</v>
      </c>
      <c r="G38" s="1">
        <f>'1x7P'!F34</f>
        <v>4097.9826954198825</v>
      </c>
      <c r="H38" s="1">
        <f>'1x8P'!F34</f>
        <v>6562.8655228520292</v>
      </c>
      <c r="I38" s="1">
        <f>'1x9P'!F34</f>
        <v>10001.77654513479</v>
      </c>
      <c r="J38" s="1">
        <f>'1x10P'!F34</f>
        <v>14644.065268604192</v>
      </c>
      <c r="K38">
        <v>4</v>
      </c>
      <c r="L38" s="1">
        <f>'2x3P'!F34</f>
        <v>301.05221871937368</v>
      </c>
      <c r="M38" s="1">
        <f>'2x4P'!F34</f>
        <v>667.58326620247863</v>
      </c>
      <c r="N38" s="1">
        <f>'2x5P'!F34</f>
        <v>1337.1202266024934</v>
      </c>
      <c r="O38" s="1">
        <f>'2x6P'!F34</f>
        <v>2441.0643941201643</v>
      </c>
      <c r="P38" s="1">
        <f>'2x7P'!F34</f>
        <v>4135.2506290061265</v>
      </c>
      <c r="Q38" s="1">
        <f>'2x8P'!F34</f>
        <v>6599.6053499609661</v>
      </c>
      <c r="R38" s="1">
        <f>'2x9P'!F34</f>
        <v>10038.085246337803</v>
      </c>
      <c r="S38" s="1">
        <f>'2x10P'!F34</f>
        <v>14678.661297247452</v>
      </c>
      <c r="T38">
        <v>4</v>
      </c>
      <c r="U38" s="1">
        <f>'3x4P'!F34</f>
        <v>789.62932341532849</v>
      </c>
      <c r="V38" s="1">
        <f>'3x5P'!F34</f>
        <v>1461.7481931645132</v>
      </c>
      <c r="W38" s="1">
        <f>'3x6P'!F34</f>
        <v>2568.692583279827</v>
      </c>
      <c r="X38" s="1">
        <f>'3x7P'!F34</f>
        <v>4265.3643389884455</v>
      </c>
      <c r="Y38" s="1">
        <f>'3x8P'!F34</f>
        <v>6731.6498629039588</v>
      </c>
      <c r="Z38" s="1">
        <f>'3x9P'!F34</f>
        <v>10171.620380679948</v>
      </c>
      <c r="AA38" s="1">
        <f>'3x10P'!F34</f>
        <v>14813.363165070799</v>
      </c>
    </row>
    <row r="39" spans="1:27" x14ac:dyDescent="0.2">
      <c r="A39">
        <v>5</v>
      </c>
      <c r="B39" s="1">
        <f>'1x2P'!F35</f>
        <v>249.99760665831698</v>
      </c>
      <c r="C39" s="1">
        <f>'1x3P'!F35</f>
        <v>1028.716354081396</v>
      </c>
      <c r="D39" s="1">
        <f>'1x4P'!F35</f>
        <v>3128.6514650380382</v>
      </c>
      <c r="E39" s="1">
        <f>'1x5P'!F35</f>
        <v>7779.0547136320392</v>
      </c>
      <c r="F39" s="1">
        <f>'1x6P'!F35</f>
        <v>16809.679423574344</v>
      </c>
      <c r="G39" s="1">
        <f>'1x7P'!F35</f>
        <v>32770.424294878481</v>
      </c>
      <c r="H39" s="1">
        <f>'1x8P'!F35</f>
        <v>59051.241004658317</v>
      </c>
      <c r="I39" s="1">
        <f>'1x9P'!F35</f>
        <v>100002.10384986766</v>
      </c>
      <c r="J39" s="1">
        <f>'1x10P'!F35</f>
        <v>161054.99880019986</v>
      </c>
      <c r="K39">
        <v>5</v>
      </c>
      <c r="L39" s="1">
        <f>'2x3P'!F35</f>
        <v>1133.2943114068551</v>
      </c>
      <c r="M39" s="1">
        <f>'2x4P'!F35</f>
        <v>3228.0634266572374</v>
      </c>
      <c r="N39" s="1">
        <f>'2x5P'!F35</f>
        <v>7874.0233754110668</v>
      </c>
      <c r="O39" s="1">
        <f>'2x6P'!F35</f>
        <v>16900.97870596392</v>
      </c>
      <c r="P39" s="1">
        <f>'2x7P'!F35</f>
        <v>32858.76770317382</v>
      </c>
      <c r="Q39" s="1">
        <f>'2x8P'!F35</f>
        <v>59137.211909507336</v>
      </c>
      <c r="R39" s="1">
        <f>'2x9P'!F35</f>
        <v>100086.16039849809</v>
      </c>
      <c r="S39" s="1">
        <f>'2x10P'!F35</f>
        <v>161135.49718870263</v>
      </c>
      <c r="T39">
        <v>5</v>
      </c>
      <c r="U39" s="1">
        <f>'3x4P'!F35</f>
        <v>3659.9556781023816</v>
      </c>
      <c r="V39" s="1">
        <f>'3x5P'!F35</f>
        <v>8328.8755215502006</v>
      </c>
      <c r="W39" s="1">
        <f>'3x6P'!F35</f>
        <v>17370.276269870752</v>
      </c>
      <c r="X39" s="1">
        <f>'3x7P'!F35</f>
        <v>33336.315993615513</v>
      </c>
      <c r="Y39" s="1">
        <f>'3x8P'!F35</f>
        <v>59619.267664686624</v>
      </c>
      <c r="Z39" s="1">
        <f>'3x9P'!F35</f>
        <v>100570.57375827858</v>
      </c>
      <c r="AA39" s="1">
        <f>'3x10P'!F35</f>
        <v>161621.06033744258</v>
      </c>
    </row>
    <row r="40" spans="1:27" x14ac:dyDescent="0.2">
      <c r="A40">
        <v>6</v>
      </c>
      <c r="B40" s="1">
        <f>'1x2P'!F36</f>
        <v>739.76072305320383</v>
      </c>
      <c r="C40" s="1">
        <f>'1x3P'!F36</f>
        <v>4102.6110663434774</v>
      </c>
      <c r="D40" s="1">
        <f>'1x4P'!F36</f>
        <v>15629.8264376978</v>
      </c>
      <c r="E40" s="1">
        <f>'1x5P'!F36</f>
        <v>46659.882169907418</v>
      </c>
      <c r="F40" s="1">
        <f>'1x6P'!F36</f>
        <v>117652.31083563941</v>
      </c>
      <c r="G40" s="1">
        <f>'1x7P'!F36</f>
        <v>262146.93281584169</v>
      </c>
      <c r="H40" s="1">
        <f>'1x8P'!F36</f>
        <v>531443.66655781411</v>
      </c>
      <c r="I40" s="1">
        <f>'1x9P'!F36</f>
        <v>1000002.4702647444</v>
      </c>
      <c r="J40" s="1">
        <f>'1x10P'!F36</f>
        <v>1771566.1477883582</v>
      </c>
      <c r="K40">
        <v>6</v>
      </c>
      <c r="L40" s="1">
        <f>'2x3P'!F36</f>
        <v>4370.485421382692</v>
      </c>
      <c r="M40" s="1">
        <f>'2x4P'!F36</f>
        <v>15878.844223189195</v>
      </c>
      <c r="N40" s="1">
        <f>'2x5P'!F36</f>
        <v>46891.318637347315</v>
      </c>
      <c r="O40" s="1">
        <f>'2x6P'!F36</f>
        <v>117869.69616279293</v>
      </c>
      <c r="P40" s="1">
        <f>'2x7P'!F36</f>
        <v>262353.43877428601</v>
      </c>
      <c r="Q40" s="1">
        <f>'2x8P'!F36</f>
        <v>531641.72162061359</v>
      </c>
      <c r="R40" s="1">
        <f>'2x9P'!F36</f>
        <v>1000193.8764717616</v>
      </c>
      <c r="S40" s="1">
        <f>'2x10P'!F36</f>
        <v>1771749.4198831837</v>
      </c>
      <c r="T40">
        <v>6</v>
      </c>
      <c r="U40" s="1">
        <f>'3x4P'!F36</f>
        <v>17448.091526299413</v>
      </c>
      <c r="V40" s="1">
        <f>'3x5P'!F36</f>
        <v>48564.164557266493</v>
      </c>
      <c r="W40" s="1">
        <f>'3x6P'!F36</f>
        <v>119585.51148768043</v>
      </c>
      <c r="X40" s="1">
        <f>'3x7P'!F36</f>
        <v>264080.82192174316</v>
      </c>
      <c r="Y40" s="1">
        <f>'3x8P'!F36</f>
        <v>533366.23979290179</v>
      </c>
      <c r="Z40" s="1">
        <f>'3x9P'!F36</f>
        <v>1001909.5169022827</v>
      </c>
      <c r="AA40" s="1">
        <f>'3x10P'!F36</f>
        <v>1773454.1782552993</v>
      </c>
    </row>
    <row r="41" spans="1:27" x14ac:dyDescent="0.2">
      <c r="A41">
        <v>7</v>
      </c>
      <c r="B41" s="1">
        <f>'1x2P'!F37</f>
        <v>2203.4787461943592</v>
      </c>
      <c r="C41" s="1">
        <f>'1x3P'!F37</f>
        <v>16393.159631286537</v>
      </c>
      <c r="D41" s="1">
        <f>'1x4P'!F37</f>
        <v>78131.303836689942</v>
      </c>
      <c r="E41" s="1">
        <f>'1x5P'!F37</f>
        <v>279940.88016653829</v>
      </c>
      <c r="F41" s="1">
        <f>'1x6P'!F37</f>
        <v>823547.05122473964</v>
      </c>
      <c r="G41" s="1">
        <f>'1x7P'!F37</f>
        <v>2097155.5171238184</v>
      </c>
      <c r="H41" s="1">
        <f>'1x8P'!F37</f>
        <v>4782972.1481183469</v>
      </c>
      <c r="I41" s="1">
        <f>'1x9P'!F37</f>
        <v>10000002.880005086</v>
      </c>
      <c r="J41" s="1">
        <f>'1x10P'!F37</f>
        <v>19487177.561032627</v>
      </c>
      <c r="K41">
        <v>7</v>
      </c>
      <c r="L41" s="1">
        <f>'2x3P'!F37</f>
        <v>17088.472540812727</v>
      </c>
      <c r="M41" s="1">
        <f>'2x4P'!F37</f>
        <v>78755.817930347359</v>
      </c>
      <c r="N41" s="1">
        <f>'2x5P'!F37</f>
        <v>280502.36541255732</v>
      </c>
      <c r="O41" s="1">
        <f>'2x6P'!F37</f>
        <v>824061.07348345616</v>
      </c>
      <c r="P41" s="1">
        <f>'2x7P'!F37</f>
        <v>2097634.3852326646</v>
      </c>
      <c r="Q41" s="1">
        <f>'2x8P'!F37</f>
        <v>4783424.5679263314</v>
      </c>
      <c r="R41" s="1">
        <f>'2x9P'!F37</f>
        <v>10000434.970385244</v>
      </c>
      <c r="S41" s="1">
        <f>'2x10P'!F37</f>
        <v>19487589.819480825</v>
      </c>
      <c r="T41">
        <v>7</v>
      </c>
      <c r="U41" s="1">
        <f>'3x4P'!F37</f>
        <v>84528.593989053246</v>
      </c>
      <c r="V41" s="1">
        <f>'3x5P'!F37</f>
        <v>286650.62111678353</v>
      </c>
      <c r="W41" s="1">
        <f>'3x6P'!F37</f>
        <v>830278.54618762154</v>
      </c>
      <c r="X41" s="1">
        <f>'3x7P'!F37</f>
        <v>2103798.0967560578</v>
      </c>
      <c r="Y41" s="1">
        <f>'3x8P'!F37</f>
        <v>4789494.7243172051</v>
      </c>
      <c r="Z41" s="1">
        <f>'3x9P'!F37</f>
        <v>10006405.144391632</v>
      </c>
      <c r="AA41" s="1">
        <f>'3x10P'!F37</f>
        <v>19493466.056555431</v>
      </c>
    </row>
    <row r="42" spans="1:27" x14ac:dyDescent="0.2">
      <c r="A42">
        <v>8</v>
      </c>
      <c r="B42" s="1">
        <f>'1x2P'!F38</f>
        <v>6586.1188189563509</v>
      </c>
      <c r="C42" s="1">
        <f>'1x3P'!F38</f>
        <v>65548.573700804249</v>
      </c>
      <c r="D42" s="1">
        <f>'1x4P'!F38</f>
        <v>390633.15771927597</v>
      </c>
      <c r="E42" s="1">
        <f>'1x5P'!F38</f>
        <v>1679622.0825977123</v>
      </c>
      <c r="F42" s="1">
        <f>'1x6P'!F38</f>
        <v>5764805.9189046882</v>
      </c>
      <c r="G42" s="1">
        <f>'1x7P'!F38</f>
        <v>16777220.188290562</v>
      </c>
      <c r="H42" s="1">
        <f>'1x8P'!F38</f>
        <v>43046724.69294589</v>
      </c>
      <c r="I42" s="1">
        <f>'1x9P'!F38</f>
        <v>100000003.33813329</v>
      </c>
      <c r="J42" s="1">
        <f>'1x10P'!F38</f>
        <v>214358889.29917401</v>
      </c>
      <c r="K42">
        <v>8</v>
      </c>
      <c r="L42" s="1">
        <f>'2x3P'!F38</f>
        <v>67369.650729854475</v>
      </c>
      <c r="M42" s="1">
        <f>'2x4P'!F38</f>
        <v>392199.94976197131</v>
      </c>
      <c r="N42" s="1">
        <f>'2x5P'!F38</f>
        <v>1680980.4405910529</v>
      </c>
      <c r="O42" s="1">
        <f>'2x6P'!F38</f>
        <v>5766016.6054205485</v>
      </c>
      <c r="P42" s="1">
        <f>'2x7P'!F38</f>
        <v>16778325.893584728</v>
      </c>
      <c r="Q42" s="1">
        <f>'2x8P'!F38</f>
        <v>43047753.631062903</v>
      </c>
      <c r="R42" s="1">
        <f>'2x9P'!F38</f>
        <v>100000974.46695584</v>
      </c>
      <c r="S42" s="1">
        <f>'2x10P'!F38</f>
        <v>214359810.53507805</v>
      </c>
      <c r="T42">
        <v>8</v>
      </c>
      <c r="U42" s="1">
        <f>'3x4P'!F38</f>
        <v>413574.00933086139</v>
      </c>
      <c r="V42" s="1">
        <f>'3x5P'!F38</f>
        <v>1703512.0782777299</v>
      </c>
      <c r="W42" s="1">
        <f>'3x6P'!F38</f>
        <v>5788366.6418171637</v>
      </c>
      <c r="X42" s="1">
        <f>'3x7P'!F38</f>
        <v>16800091.067626003</v>
      </c>
      <c r="Y42" s="1">
        <f>'3x8P'!F38</f>
        <v>43068875.121415697</v>
      </c>
      <c r="Z42" s="1">
        <f>'3x9P'!F38</f>
        <v>100021502.07777925</v>
      </c>
      <c r="AA42" s="1">
        <f>'3x10P'!F38</f>
        <v>214379820.69378069</v>
      </c>
    </row>
    <row r="43" spans="1:27" x14ac:dyDescent="0.2">
      <c r="A43">
        <v>9</v>
      </c>
      <c r="B43" s="1">
        <f>'1x2P'!F39</f>
        <v>19721.13896757946</v>
      </c>
      <c r="C43" s="1">
        <f>'1x3P'!F39</f>
        <v>262161.14065791637</v>
      </c>
      <c r="D43" s="1">
        <f>'1x4P'!F39</f>
        <v>1953135.4827694679</v>
      </c>
      <c r="E43" s="1">
        <f>'1x5P'!F39</f>
        <v>10077703.531020882</v>
      </c>
      <c r="F43" s="1">
        <f>'1x6P'!F39</f>
        <v>40353612.935657606</v>
      </c>
      <c r="G43" s="1">
        <f>'1x7P'!F39</f>
        <v>134217732.95918909</v>
      </c>
      <c r="H43" s="1">
        <f>'1x8P'!F39</f>
        <v>387420493.30933565</v>
      </c>
      <c r="I43" s="1">
        <f>'1x9P'!F39</f>
        <v>1000000003.8503556</v>
      </c>
      <c r="J43" s="1">
        <f>'1x10P'!F39</f>
        <v>2357947701.4368849</v>
      </c>
      <c r="K43">
        <v>9</v>
      </c>
      <c r="L43" s="1">
        <f>'2x3P'!F39</f>
        <v>266960.99665702129</v>
      </c>
      <c r="M43" s="1">
        <f>'2x4P'!F39</f>
        <v>1957066.7727512021</v>
      </c>
      <c r="N43" s="1">
        <f>'2x5P'!F39</f>
        <v>10080984.292319043</v>
      </c>
      <c r="O43" s="1">
        <f>'2x6P'!F39</f>
        <v>40356458.474631712</v>
      </c>
      <c r="P43" s="1">
        <f>'2x7P'!F39</f>
        <v>134220280.36246198</v>
      </c>
      <c r="Q43" s="1">
        <f>'2x8P'!F39</f>
        <v>387422828.1988287</v>
      </c>
      <c r="R43" s="1">
        <f>'2x9P'!F39</f>
        <v>1000002181.635188</v>
      </c>
      <c r="S43" s="1">
        <f>'2x10P'!F39</f>
        <v>2357949752.5743399</v>
      </c>
      <c r="T43">
        <v>9</v>
      </c>
      <c r="U43" s="1">
        <f>'3x4P'!F39</f>
        <v>2036510.2858679183</v>
      </c>
      <c r="V43" s="1">
        <f>'3x5P'!F39</f>
        <v>10163305.050056361</v>
      </c>
      <c r="W43" s="1">
        <f>'3x6P'!F39</f>
        <v>40436301.517260417</v>
      </c>
      <c r="X43" s="1">
        <f>'3x7P'!F39</f>
        <v>134296566.65673959</v>
      </c>
      <c r="Y43" s="1">
        <f>'3x8P'!F39</f>
        <v>387495745.9045983</v>
      </c>
      <c r="Z43" s="1">
        <f>'3x9P'!F39</f>
        <v>1000072202.4967399</v>
      </c>
      <c r="AA43" s="1">
        <f>'3x10P'!F39</f>
        <v>2358017352.1002893</v>
      </c>
    </row>
    <row r="44" spans="1:27" x14ac:dyDescent="0.2">
      <c r="A44">
        <v>10</v>
      </c>
      <c r="B44" s="1">
        <f>'1x2P'!F40</f>
        <v>59106.733119368189</v>
      </c>
      <c r="C44" s="1">
        <f>'1x3P'!F40</f>
        <v>1048599.2467733037</v>
      </c>
      <c r="D44" s="1">
        <f>'1x4P'!F40</f>
        <v>9765638.3983234446</v>
      </c>
      <c r="E44" s="1">
        <f>'1x5P'!F40</f>
        <v>60466185.275679998</v>
      </c>
      <c r="F44" s="1">
        <f>'1x6P'!F40</f>
        <v>282475256.12707424</v>
      </c>
      <c r="G44" s="1">
        <f>'1x7P'!F40</f>
        <v>1073741829.8446321</v>
      </c>
      <c r="H44" s="1">
        <f>'1x8P'!F40</f>
        <v>3486784406.0066833</v>
      </c>
      <c r="I44" s="1">
        <f>'1x9P'!F40</f>
        <v>10000000004.423056</v>
      </c>
      <c r="J44" s="1">
        <f>'1x10P'!F40</f>
        <v>25937424614.066013</v>
      </c>
      <c r="K44">
        <v>10</v>
      </c>
      <c r="L44" s="1">
        <f>'2x3P'!F40</f>
        <v>1061307.4886303032</v>
      </c>
      <c r="M44" s="1">
        <f>'2x4P'!F40</f>
        <v>9775503.0384495016</v>
      </c>
      <c r="N44" s="1">
        <f>'2x5P'!F40</f>
        <v>60474101.851777971</v>
      </c>
      <c r="O44" s="1">
        <f>'2x6P'!F40</f>
        <v>282481936.74312675</v>
      </c>
      <c r="P44" s="1">
        <f>'2x7P'!F40</f>
        <v>1073747692.0797341</v>
      </c>
      <c r="Q44" s="1">
        <f>'2x8P'!F40</f>
        <v>3486789698.4248366</v>
      </c>
      <c r="R44" s="1">
        <f>'2x9P'!F40</f>
        <v>10000004882.741396</v>
      </c>
      <c r="S44" s="1">
        <f>'2x10P'!F40</f>
        <v>25937429171.806293</v>
      </c>
      <c r="T44">
        <v>10</v>
      </c>
      <c r="U44" s="1">
        <f>'3x4P'!F40</f>
        <v>10071552.397615535</v>
      </c>
      <c r="V44" s="1">
        <f>'3x5P'!F40</f>
        <v>60774089.301242568</v>
      </c>
      <c r="W44" s="1">
        <f>'3x6P'!F40</f>
        <v>282765869.32332683</v>
      </c>
      <c r="X44" s="1">
        <f>'3x7P'!F40</f>
        <v>1074013699.8559666</v>
      </c>
      <c r="Y44" s="1">
        <f>'3x8P'!F40</f>
        <v>3487040107.1989927</v>
      </c>
      <c r="Z44" s="1">
        <f>'3x9P'!F40</f>
        <v>10000242474.262739</v>
      </c>
      <c r="AA44" s="1">
        <f>'3x10P'!F40</f>
        <v>25937656353.968246</v>
      </c>
    </row>
    <row r="45" spans="1:27" x14ac:dyDescent="0.2">
      <c r="B45" s="222" t="s">
        <v>43</v>
      </c>
      <c r="C45" s="222"/>
      <c r="D45" s="222"/>
      <c r="E45" s="222"/>
      <c r="F45" s="222"/>
      <c r="G45" s="222"/>
      <c r="H45" s="222"/>
      <c r="I45" s="222"/>
      <c r="J45" s="222"/>
      <c r="L45" s="222" t="s">
        <v>43</v>
      </c>
      <c r="M45" s="222"/>
      <c r="N45" s="222"/>
      <c r="O45" s="222"/>
      <c r="P45" s="222"/>
      <c r="Q45" s="222"/>
      <c r="R45" s="222"/>
      <c r="S45" s="222"/>
      <c r="U45" s="222" t="s">
        <v>43</v>
      </c>
      <c r="V45" s="222"/>
      <c r="W45" s="222"/>
      <c r="X45" s="222"/>
      <c r="Y45" s="222"/>
      <c r="Z45" s="222"/>
      <c r="AA45" s="222"/>
    </row>
    <row r="46" spans="1:27" x14ac:dyDescent="0.2">
      <c r="A46" t="s">
        <v>8</v>
      </c>
      <c r="B46" s="1" t="s">
        <v>25</v>
      </c>
      <c r="C46" s="1" t="s">
        <v>26</v>
      </c>
      <c r="D46" s="1" t="s">
        <v>27</v>
      </c>
      <c r="E46" s="1" t="s">
        <v>28</v>
      </c>
      <c r="F46" s="1" t="s">
        <v>29</v>
      </c>
      <c r="G46" s="1" t="s">
        <v>30</v>
      </c>
      <c r="H46" s="1" t="s">
        <v>31</v>
      </c>
      <c r="I46" s="1" t="s">
        <v>32</v>
      </c>
      <c r="J46" s="1" t="s">
        <v>33</v>
      </c>
      <c r="K46" t="s">
        <v>8</v>
      </c>
      <c r="L46" s="71" t="s">
        <v>48</v>
      </c>
      <c r="M46" s="71" t="s">
        <v>49</v>
      </c>
      <c r="N46" s="71" t="s">
        <v>50</v>
      </c>
      <c r="O46" s="71" t="s">
        <v>51</v>
      </c>
      <c r="P46" s="71" t="s">
        <v>52</v>
      </c>
      <c r="Q46" s="71" t="s">
        <v>53</v>
      </c>
      <c r="R46" s="71" t="s">
        <v>54</v>
      </c>
      <c r="S46" s="71" t="s">
        <v>55</v>
      </c>
      <c r="T46" t="s">
        <v>8</v>
      </c>
      <c r="U46" s="71" t="s">
        <v>56</v>
      </c>
      <c r="V46" s="71" t="s">
        <v>57</v>
      </c>
      <c r="W46" s="71" t="s">
        <v>58</v>
      </c>
      <c r="X46" s="71" t="s">
        <v>59</v>
      </c>
      <c r="Y46" s="71" t="s">
        <v>60</v>
      </c>
      <c r="Z46" s="71" t="s">
        <v>61</v>
      </c>
      <c r="AA46" s="71" t="s">
        <v>62</v>
      </c>
    </row>
    <row r="47" spans="1:27" x14ac:dyDescent="0.2">
      <c r="A47">
        <v>2</v>
      </c>
      <c r="B47" s="1">
        <f>'1x2P'!F44</f>
        <v>14.01503581131869</v>
      </c>
      <c r="C47" s="1">
        <f>'1x3P'!F44</f>
        <v>24.836453662666742</v>
      </c>
      <c r="D47" s="1">
        <f>'1x4P'!F44</f>
        <v>39.811980647085171</v>
      </c>
      <c r="E47" s="1">
        <f>'1x5P'!F44</f>
        <v>58.820175986692682</v>
      </c>
      <c r="F47" s="1">
        <f>'1x6P'!F44</f>
        <v>81.836674326504678</v>
      </c>
      <c r="G47" s="1">
        <f>'1x7P'!F44</f>
        <v>108.85479297655263</v>
      </c>
      <c r="H47" s="1">
        <f>'1x8P'!F44</f>
        <v>139.87247086534754</v>
      </c>
      <c r="I47" s="1">
        <f>'1x9P'!F44</f>
        <v>174.88909662332512</v>
      </c>
      <c r="J47" s="1">
        <f>'1x10P'!F44</f>
        <v>214.77608357250455</v>
      </c>
      <c r="K47">
        <v>2</v>
      </c>
      <c r="L47" s="1">
        <f>'2x3P'!F44</f>
        <v>36.377319890530252</v>
      </c>
      <c r="M47" s="1">
        <f>'2x4P'!F44</f>
        <v>50.508470487454595</v>
      </c>
      <c r="N47" s="1">
        <f>'2x5P'!F44</f>
        <v>69.314286751353137</v>
      </c>
      <c r="O47" s="1">
        <f>'2x6P'!F44</f>
        <v>92.317857129466205</v>
      </c>
      <c r="P47" s="1">
        <f>'2x7P'!F44</f>
        <v>119.39012328952548</v>
      </c>
      <c r="Q47" s="1">
        <f>'2x8P'!F44</f>
        <v>150.48629508592359</v>
      </c>
      <c r="R47" s="1">
        <f>'2x9P'!F44</f>
        <v>185.58874465952437</v>
      </c>
      <c r="S47" s="1">
        <f>'2x10P'!F44</f>
        <v>224.69014018082669</v>
      </c>
      <c r="T47">
        <v>2</v>
      </c>
      <c r="U47" s="1">
        <f>'3x4P'!F44</f>
        <v>70.453123249914071</v>
      </c>
      <c r="V47" s="1">
        <f>'3x5P'!F44</f>
        <v>87.272404158244797</v>
      </c>
      <c r="W47" s="1">
        <f>'3x6P'!F44</f>
        <v>109.55322228864463</v>
      </c>
      <c r="X47" s="1">
        <f>'3x7P'!F44</f>
        <v>136.36384637242836</v>
      </c>
      <c r="Y47" s="1">
        <f>'3x8P'!F44</f>
        <v>167.40003837220164</v>
      </c>
      <c r="Z47" s="1">
        <f>'3x9P'!F44</f>
        <v>202.5392747078856</v>
      </c>
      <c r="AA47" s="1">
        <f>'3x10P'!F44</f>
        <v>241.72580006596473</v>
      </c>
    </row>
    <row r="48" spans="1:27" x14ac:dyDescent="0.2">
      <c r="A48">
        <v>3</v>
      </c>
      <c r="B48" s="1">
        <f>'1x2P'!F45</f>
        <v>48.493311926261761</v>
      </c>
      <c r="C48" s="1">
        <f>'1x3P'!F45</f>
        <v>135.8351931263314</v>
      </c>
      <c r="D48" s="1">
        <f>'1x4P'!F45</f>
        <v>299.09680462550716</v>
      </c>
      <c r="E48" s="1">
        <f>'1x5P'!F45</f>
        <v>562.2836507105917</v>
      </c>
      <c r="F48" s="1">
        <f>'1x6P'!F45</f>
        <v>949.42188090093327</v>
      </c>
      <c r="G48" s="1">
        <f>'1x7P'!F45</f>
        <v>1484.5285689015666</v>
      </c>
      <c r="H48" s="1">
        <f>'1x8P'!F45</f>
        <v>2191.6140741283803</v>
      </c>
      <c r="I48" s="1">
        <f>'1x9P'!F45</f>
        <v>3094.684817893944</v>
      </c>
      <c r="J48" s="1">
        <f>'1x10P'!F45</f>
        <v>4220.4804286794633</v>
      </c>
      <c r="K48">
        <v>3</v>
      </c>
      <c r="L48" s="1">
        <f>'2x3P'!F45</f>
        <v>171.4705872053573</v>
      </c>
      <c r="M48" s="1">
        <f>'2x4P'!F45</f>
        <v>337.36590623311719</v>
      </c>
      <c r="N48" s="1">
        <f>'2x5P'!F45</f>
        <v>603.03974178127044</v>
      </c>
      <c r="O48" s="1">
        <f>'2x6P'!F45</f>
        <v>992.24870364589663</v>
      </c>
      <c r="P48" s="1">
        <f>'2x7P'!F45</f>
        <v>1529.0519770560772</v>
      </c>
      <c r="Q48" s="1">
        <f>'2x8P'!F45</f>
        <v>2237.5374264255015</v>
      </c>
      <c r="R48" s="1">
        <f>'2x9P'!F45</f>
        <v>3141.7786773758262</v>
      </c>
      <c r="S48" s="1">
        <f>'2x10P'!F45</f>
        <v>4265.8316058167948</v>
      </c>
      <c r="T48">
        <v>3</v>
      </c>
      <c r="U48" s="1">
        <f>'3x4P'!F45</f>
        <v>423.85080265282841</v>
      </c>
      <c r="V48" s="1">
        <f>'3x5P'!F45</f>
        <v>694.28671556193217</v>
      </c>
      <c r="W48" s="1">
        <f>'3x6P'!F45</f>
        <v>1089.0709302223165</v>
      </c>
      <c r="X48" s="1">
        <f>'3x7P'!F45</f>
        <v>1631.1485418508992</v>
      </c>
      <c r="Y48" s="1">
        <f>'3x8P'!F45</f>
        <v>2344.3624043973441</v>
      </c>
      <c r="Z48" s="1">
        <f>'3x9P'!F45</f>
        <v>3252.7760046193557</v>
      </c>
      <c r="AA48" s="1">
        <f>'3x10P'!F45</f>
        <v>4380.5009852558142</v>
      </c>
    </row>
    <row r="49" spans="1:27" x14ac:dyDescent="0.2">
      <c r="A49">
        <v>4</v>
      </c>
      <c r="B49" s="1">
        <f>'1x2P'!F46</f>
        <v>181.79867366833716</v>
      </c>
      <c r="C49" s="1">
        <f>'1x3P'!F46</f>
        <v>790.17622615819096</v>
      </c>
      <c r="D49" s="1">
        <f>'1x4P'!F46</f>
        <v>2353.9655585370961</v>
      </c>
      <c r="E49" s="1">
        <f>'1x5P'!F46</f>
        <v>5569.4644319702657</v>
      </c>
      <c r="F49" s="1">
        <f>'1x6P'!F46</f>
        <v>11324.809834418698</v>
      </c>
      <c r="G49" s="1">
        <f>'1x7P'!F46</f>
        <v>20700.066435838893</v>
      </c>
      <c r="H49" s="1">
        <f>'1x8P'!F46</f>
        <v>34967.267645537213</v>
      </c>
      <c r="I49" s="1">
        <f>'1x9P'!F46</f>
        <v>55590.432192805878</v>
      </c>
      <c r="J49" s="1">
        <f>'1x10P'!F46</f>
        <v>84233.383624942566</v>
      </c>
      <c r="K49">
        <v>4</v>
      </c>
      <c r="L49" s="1">
        <f>'2x3P'!F46</f>
        <v>917.32381939197387</v>
      </c>
      <c r="M49" s="1">
        <f>'2x4P'!F46</f>
        <v>2503.4372482592948</v>
      </c>
      <c r="N49" s="1">
        <f>'2x5P'!F46</f>
        <v>5735.6778832253667</v>
      </c>
      <c r="O49" s="1">
        <f>'2x6P'!F46</f>
        <v>11503.515957291274</v>
      </c>
      <c r="P49" s="1">
        <f>'2x7P'!F46</f>
        <v>20888.317279851457</v>
      </c>
      <c r="Q49" s="1">
        <f>'2x8P'!F46</f>
        <v>35163.019236560322</v>
      </c>
      <c r="R49" s="1">
        <f>'2x9P'!F46</f>
        <v>55792.237980320373</v>
      </c>
      <c r="S49" s="1">
        <f>'2x10P'!F46</f>
        <v>84432.381683142623</v>
      </c>
      <c r="T49">
        <v>4</v>
      </c>
      <c r="U49" s="1">
        <f>'3x4P'!F46</f>
        <v>2961.1099628074817</v>
      </c>
      <c r="V49" s="1">
        <f>'3x5P'!F46</f>
        <v>6270.2789289798229</v>
      </c>
      <c r="W49" s="1">
        <f>'3x6P'!F46</f>
        <v>12104.963798706185</v>
      </c>
      <c r="X49" s="1">
        <f>'3x7P'!F46</f>
        <v>21545.558327710864</v>
      </c>
      <c r="Y49" s="1">
        <f>'3x8P'!F46</f>
        <v>35866.558842716338</v>
      </c>
      <c r="Z49" s="1">
        <f>'3x9P'!F46</f>
        <v>56534.433708999706</v>
      </c>
      <c r="AA49" s="1">
        <f>'3x10P'!F46</f>
        <v>85207.193451544532</v>
      </c>
    </row>
    <row r="50" spans="1:27" x14ac:dyDescent="0.2">
      <c r="A50">
        <v>5</v>
      </c>
      <c r="B50" s="1">
        <f>'1x2P'!F47</f>
        <v>704.5387096734388</v>
      </c>
      <c r="C50" s="1">
        <f>'1x3P'!F47</f>
        <v>4691.0672451512337</v>
      </c>
      <c r="D50" s="1">
        <f>'1x4P'!F47</f>
        <v>18751.879011322737</v>
      </c>
      <c r="E50" s="1">
        <f>'1x5P'!F47</f>
        <v>55583.972297855682</v>
      </c>
      <c r="F50" s="1">
        <f>'1x6P'!F47</f>
        <v>135755.71518767413</v>
      </c>
      <c r="G50" s="1">
        <f>'1x7P'!F47</f>
        <v>289627.26415368891</v>
      </c>
      <c r="H50" s="1">
        <f>'1x8P'!F47</f>
        <v>559270.69535708439</v>
      </c>
      <c r="I50" s="1">
        <f>'1x9P'!F47</f>
        <v>1000390.0499519971</v>
      </c>
      <c r="J50" s="1">
        <f>'1x10P'!F47</f>
        <v>1684262.2758726149</v>
      </c>
      <c r="K50">
        <v>5</v>
      </c>
      <c r="L50" s="1">
        <f>'2x3P'!F47</f>
        <v>5167.9549977643974</v>
      </c>
      <c r="M50" s="1">
        <f>'2x4P'!F47</f>
        <v>19347.714340822702</v>
      </c>
      <c r="N50" s="1">
        <f>'2x5P'!F47</f>
        <v>56262.55544964139</v>
      </c>
      <c r="O50" s="1">
        <f>'2x6P'!F47</f>
        <v>136493.05223406275</v>
      </c>
      <c r="P50" s="1">
        <f>'2x7P'!F47</f>
        <v>290408.04927323305</v>
      </c>
      <c r="Q50" s="1">
        <f>'2x8P'!F47</f>
        <v>560084.92054384376</v>
      </c>
      <c r="R50" s="1">
        <f>'2x9P'!F47</f>
        <v>1001230.9256100677</v>
      </c>
      <c r="S50" s="1">
        <f>'2x10P'!F47</f>
        <v>1685104.1025779874</v>
      </c>
      <c r="T50">
        <v>5</v>
      </c>
      <c r="U50" s="1">
        <f>'3x4P'!F47</f>
        <v>21936.302854285848</v>
      </c>
      <c r="V50" s="1">
        <f>'3x5P'!F47</f>
        <v>59512.627601250344</v>
      </c>
      <c r="W50" s="1">
        <f>'3x6P'!F47</f>
        <v>140283.12013593229</v>
      </c>
      <c r="X50" s="1">
        <f>'3x7P'!F47</f>
        <v>294628.65391409257</v>
      </c>
      <c r="Y50" s="1">
        <f>'3x8P'!F47</f>
        <v>564650.44114617514</v>
      </c>
      <c r="Z50" s="1">
        <f>'3x9P'!F47</f>
        <v>1006076.8467110451</v>
      </c>
      <c r="AA50" s="1">
        <f>'3x10P'!F47</f>
        <v>1690181.968524832</v>
      </c>
    </row>
    <row r="51" spans="1:27" x14ac:dyDescent="0.2">
      <c r="A51">
        <v>6</v>
      </c>
      <c r="B51" s="1">
        <f>'1x2P'!F48</f>
        <v>2774.1027114495146</v>
      </c>
      <c r="C51" s="1">
        <f>'1x3P'!F48</f>
        <v>28045.028468901823</v>
      </c>
      <c r="D51" s="1">
        <f>'1x4P'!F48</f>
        <v>149851.86130705196</v>
      </c>
      <c r="E51" s="1">
        <f>'1x5P'!F48</f>
        <v>555613.13554609183</v>
      </c>
      <c r="F51" s="1">
        <f>'1x6P'!F48</f>
        <v>1628777.6791751746</v>
      </c>
      <c r="G51" s="1">
        <f>'1x7P'!F48</f>
        <v>4054425.8258503946</v>
      </c>
      <c r="H51" s="1">
        <f>'1x8P'!F48</f>
        <v>8947909.7337836884</v>
      </c>
      <c r="I51" s="1">
        <f>'1x9P'!F48</f>
        <v>18006533.487283967</v>
      </c>
      <c r="J51" s="1">
        <f>'1x10P'!F48</f>
        <v>33684326.893243298</v>
      </c>
      <c r="K51">
        <v>6</v>
      </c>
      <c r="L51" s="1">
        <f>'2x3P'!F48</f>
        <v>29876.190085657072</v>
      </c>
      <c r="M51" s="1">
        <f>'2x4P'!F48</f>
        <v>152239.33366979318</v>
      </c>
      <c r="N51" s="1">
        <f>'2x5P'!F48</f>
        <v>558369.01780241111</v>
      </c>
      <c r="O51" s="1">
        <f>'2x6P'!F48</f>
        <v>1631787.1599591305</v>
      </c>
      <c r="P51" s="1">
        <f>'2x7P'!F48</f>
        <v>4057619.6953422679</v>
      </c>
      <c r="Q51" s="1">
        <f>'2x8P'!F48</f>
        <v>8951244.3841629624</v>
      </c>
      <c r="R51" s="1">
        <f>'2x9P'!F48</f>
        <v>18009980.0410464</v>
      </c>
      <c r="S51" s="1">
        <f>'2x10P'!F48</f>
        <v>33687811.60486991</v>
      </c>
      <c r="T51">
        <v>6</v>
      </c>
      <c r="U51" s="1">
        <f>'3x4P'!F48</f>
        <v>167284.58258279233</v>
      </c>
      <c r="V51" s="1">
        <f>'3x5P'!F48</f>
        <v>578288.81021567213</v>
      </c>
      <c r="W51" s="1">
        <f>'3x6P'!F48</f>
        <v>1655540.894015979</v>
      </c>
      <c r="X51" s="1">
        <f>'3x7P'!F48</f>
        <v>4084335.8074438316</v>
      </c>
      <c r="Y51" s="1">
        <f>'3x8P'!F48</f>
        <v>8980280.0730062407</v>
      </c>
      <c r="Z51" s="1">
        <f>'3x9P'!F48</f>
        <v>18040872.701597665</v>
      </c>
      <c r="AA51" s="1">
        <f>'3x10P'!F48</f>
        <v>33720225.65745949</v>
      </c>
    </row>
    <row r="52" spans="1:27" x14ac:dyDescent="0.2">
      <c r="A52">
        <v>7</v>
      </c>
      <c r="B52" s="1">
        <f>'1x2P'!F49</f>
        <v>11009.329764837506</v>
      </c>
      <c r="C52" s="1">
        <f>'1x3P'!F49</f>
        <v>168065.15808035879</v>
      </c>
      <c r="D52" s="1">
        <f>'1x4P'!F49</f>
        <v>1198484.0361653499</v>
      </c>
      <c r="E52" s="1">
        <f>'1x5P'!F49</f>
        <v>5555671.6970497165</v>
      </c>
      <c r="F52" s="1">
        <f>'1x6P'!F49</f>
        <v>19544741.877648223</v>
      </c>
      <c r="G52" s="1">
        <f>'1x7P'!F49</f>
        <v>56761239.259672076</v>
      </c>
      <c r="H52" s="1">
        <f>'1x8P'!F49</f>
        <v>143165700.16302022</v>
      </c>
      <c r="I52" s="1">
        <f>'1x9P'!F49</f>
        <v>324116612.75737441</v>
      </c>
      <c r="J52" s="1">
        <f>'1x10P'!F49</f>
        <v>673684471.38984227</v>
      </c>
      <c r="K52">
        <v>7</v>
      </c>
      <c r="L52" s="1">
        <f>'2x3P'!F49</f>
        <v>175193.61145256952</v>
      </c>
      <c r="M52" s="1">
        <f>'2x4P'!F49</f>
        <v>1208063.6813888974</v>
      </c>
      <c r="N52" s="1">
        <f>'2x5P'!F49</f>
        <v>5566814.8630202012</v>
      </c>
      <c r="O52" s="1">
        <f>'2x6P'!F49</f>
        <v>19556940.855655659</v>
      </c>
      <c r="P52" s="1">
        <f>'2x7P'!F49</f>
        <v>56774200.218970567</v>
      </c>
      <c r="Q52" s="1">
        <f>'2x8P'!F49</f>
        <v>143179242.16087675</v>
      </c>
      <c r="R52" s="1">
        <f>'2x9P'!F49</f>
        <v>324130617.52038318</v>
      </c>
      <c r="S52" s="1">
        <f>'2x10P'!F49</f>
        <v>673698723.43398154</v>
      </c>
      <c r="T52">
        <v>7</v>
      </c>
      <c r="U52" s="1">
        <f>'3x4P'!F49</f>
        <v>1296614.3596826803</v>
      </c>
      <c r="V52" s="1">
        <f>'3x5P'!F49</f>
        <v>5688832.3767962288</v>
      </c>
      <c r="W52" s="1">
        <f>'3x6P'!F49</f>
        <v>19704496.358347971</v>
      </c>
      <c r="X52" s="1">
        <f>'3x7P'!F49</f>
        <v>56941026.141821884</v>
      </c>
      <c r="Y52" s="1">
        <f>'3x8P'!F49</f>
        <v>143360936.33823889</v>
      </c>
      <c r="Z52" s="1">
        <f>'3x9P'!F49</f>
        <v>324324120.72230643</v>
      </c>
      <c r="AA52" s="1">
        <f>'3x10P'!F49</f>
        <v>673901868.79225469</v>
      </c>
    </row>
    <row r="53" spans="1:27" x14ac:dyDescent="0.2">
      <c r="A53">
        <v>8</v>
      </c>
      <c r="B53" s="1">
        <f>'1x2P'!F50</f>
        <v>43863.952926860213</v>
      </c>
      <c r="C53" s="1">
        <f>'1x3P'!F50</f>
        <v>1007977.7305239307</v>
      </c>
      <c r="D53" s="1">
        <f>'1x4P'!F50</f>
        <v>9587204.7554465272</v>
      </c>
      <c r="E53" s="1">
        <f>'1x5P'!F50</f>
        <v>55555789.266571052</v>
      </c>
      <c r="F53" s="1">
        <f>'1x6P'!F50</f>
        <v>234535710.80507439</v>
      </c>
      <c r="G53" s="1">
        <f>'1x7P'!F50</f>
        <v>794655890.74426591</v>
      </c>
      <c r="H53" s="1">
        <f>'1x8P'!F50</f>
        <v>2290649473.7261782</v>
      </c>
      <c r="I53" s="1">
        <f>'1x9P'!F50</f>
        <v>5834097028.0908966</v>
      </c>
      <c r="J53" s="1">
        <f>'1x10P'!F50</f>
        <v>13473684794.506386</v>
      </c>
      <c r="K53">
        <v>8</v>
      </c>
      <c r="L53" s="1">
        <f>'2x3P'!F50</f>
        <v>1035981.4686255392</v>
      </c>
      <c r="M53" s="1">
        <f>'2x4P'!F50</f>
        <v>9625658.1120694671</v>
      </c>
      <c r="N53" s="1">
        <f>'2x5P'!F50</f>
        <v>55600718.808286704</v>
      </c>
      <c r="O53" s="1">
        <f>'2x6P'!F50</f>
        <v>234584966.44811836</v>
      </c>
      <c r="P53" s="1">
        <f>'2x7P'!F50</f>
        <v>794708262.66378379</v>
      </c>
      <c r="Q53" s="1">
        <f>'2x8P'!F50</f>
        <v>2290704226.7085023</v>
      </c>
      <c r="R53" s="1">
        <f>'2x9P'!F50</f>
        <v>5834153684.6867809</v>
      </c>
      <c r="S53" s="1">
        <f>'2x10P'!F50</f>
        <v>13473742699.463036</v>
      </c>
      <c r="T53">
        <v>8</v>
      </c>
      <c r="U53" s="1">
        <f>'3x4P'!F50</f>
        <v>10150235.919899395</v>
      </c>
      <c r="V53" s="1">
        <f>'3x5P'!F50</f>
        <v>56345983.429489933</v>
      </c>
      <c r="W53" s="1">
        <f>'3x6P'!F50</f>
        <v>235494256.67341626</v>
      </c>
      <c r="X53" s="1">
        <f>'3x7P'!F50</f>
        <v>795739173.83803451</v>
      </c>
      <c r="Y53" s="1">
        <f>'3x8P'!F50</f>
        <v>2291828166.5925713</v>
      </c>
      <c r="Z53" s="1">
        <f>'3x9P'!F50</f>
        <v>5835351285.3797894</v>
      </c>
      <c r="AA53" s="1">
        <f>'3x10P'!F50</f>
        <v>13475000452.626102</v>
      </c>
    </row>
    <row r="54" spans="1:27" x14ac:dyDescent="0.2">
      <c r="A54">
        <v>9</v>
      </c>
      <c r="B54" s="1">
        <f>'1x2P'!F51</f>
        <v>175109.52587400272</v>
      </c>
      <c r="C54" s="1">
        <f>'1x3P'!F51</f>
        <v>6047035.4342536265</v>
      </c>
      <c r="D54" s="1">
        <f>'1x4P'!F51</f>
        <v>76696294.908747122</v>
      </c>
      <c r="E54" s="1">
        <f>'1x5P'!F51</f>
        <v>555556025.29167295</v>
      </c>
      <c r="F54" s="1">
        <f>'1x6P'!F51</f>
        <v>2814426129.7211485</v>
      </c>
      <c r="G54" s="1">
        <f>'1x7P'!F51</f>
        <v>11125179530.951485</v>
      </c>
      <c r="H54" s="1">
        <f>'1x8P'!F51</f>
        <v>36650388094.268761</v>
      </c>
      <c r="I54" s="1">
        <f>'1x9P'!F51</f>
        <v>105013742468.35399</v>
      </c>
      <c r="J54" s="1">
        <f>'1x10P'!F51</f>
        <v>269473685517.04318</v>
      </c>
      <c r="K54">
        <v>9</v>
      </c>
      <c r="L54" s="1">
        <f>'2x3P'!F51</f>
        <v>6157749.3990809908</v>
      </c>
      <c r="M54" s="1">
        <f>'2x4P'!F51</f>
        <v>76850669.952603951</v>
      </c>
      <c r="N54" s="1">
        <f>'2x5P'!F51</f>
        <v>555736884.62149203</v>
      </c>
      <c r="O54" s="1">
        <f>'2x6P'!F51</f>
        <v>2814624589.2557292</v>
      </c>
      <c r="P54" s="1">
        <f>'2x7P'!F51</f>
        <v>11125390682.772661</v>
      </c>
      <c r="Q54" s="1">
        <f>'2x8P'!F51</f>
        <v>36650608977.282326</v>
      </c>
      <c r="R54" s="1">
        <f>'2x9P'!F51</f>
        <v>105013971165.68864</v>
      </c>
      <c r="S54" s="1">
        <f>'2x10P'!F51</f>
        <v>269473919927.48798</v>
      </c>
      <c r="T54">
        <v>9</v>
      </c>
      <c r="U54" s="1">
        <f>'3x4P'!F51</f>
        <v>79970281.041716382</v>
      </c>
      <c r="V54" s="1">
        <f>'3x5P'!F51</f>
        <v>560275001.15039837</v>
      </c>
      <c r="W54" s="1">
        <f>'3x6P'!F51</f>
        <v>2820193169.8388104</v>
      </c>
      <c r="X54" s="1">
        <f>'3x7P'!F51</f>
        <v>11131713980.751831</v>
      </c>
      <c r="Y54" s="1">
        <f>'3x8P'!F51</f>
        <v>36657507069.307793</v>
      </c>
      <c r="Z54" s="1">
        <f>'3x9P'!F51</f>
        <v>105021324318.38277</v>
      </c>
      <c r="AA54" s="1">
        <f>'3x10P'!F51</f>
        <v>269481645414.09894</v>
      </c>
    </row>
    <row r="55" spans="1:27" x14ac:dyDescent="0.2">
      <c r="A55">
        <v>10</v>
      </c>
      <c r="B55" s="1">
        <f>'1x2P'!F52</f>
        <v>699745.32223097025</v>
      </c>
      <c r="C55" s="1">
        <f>'1x3P'!F52</f>
        <v>36280543.915463999</v>
      </c>
      <c r="D55" s="1">
        <f>'1x4P'!F52</f>
        <v>613567660.63575161</v>
      </c>
      <c r="E55" s="1">
        <f>'1x5P'!F52</f>
        <v>5555556499.1164598</v>
      </c>
      <c r="F55" s="1">
        <f>'1x6P'!F52</f>
        <v>33773108729.683556</v>
      </c>
      <c r="G55" s="1">
        <f>'1x7P'!F52</f>
        <v>155752507517.85376</v>
      </c>
      <c r="H55" s="1">
        <f>'1x8P'!F52</f>
        <v>586406202490.2019</v>
      </c>
      <c r="I55" s="1">
        <f>'1x9P'!F52</f>
        <v>1890247356296.0918</v>
      </c>
      <c r="J55" s="1">
        <f>'1x10P'!F52</f>
        <v>5389473687132.7422</v>
      </c>
      <c r="K55">
        <v>10</v>
      </c>
      <c r="L55" s="1">
        <f>'2x3P'!F52</f>
        <v>36720237.085376106</v>
      </c>
      <c r="M55" s="1">
        <f>'2x4P'!F52</f>
        <v>614187448.49992216</v>
      </c>
      <c r="N55" s="1">
        <f>'2x5P'!F52</f>
        <v>5556283864.0989094</v>
      </c>
      <c r="O55" s="1">
        <f>'2x6P'!F52</f>
        <v>33773907472.820976</v>
      </c>
      <c r="P55" s="1">
        <f>'2x7P'!F52</f>
        <v>155753357869.20584</v>
      </c>
      <c r="Q55" s="1">
        <f>'2x8P'!F52</f>
        <v>586407092567.26721</v>
      </c>
      <c r="R55" s="1">
        <f>'2x9P'!F52</f>
        <v>1890248278418.9258</v>
      </c>
      <c r="S55" s="1">
        <f>'2x10P'!F52</f>
        <v>5389474634174.3887</v>
      </c>
      <c r="T55">
        <v>10</v>
      </c>
      <c r="U55" s="1">
        <f>'3x4P'!F52</f>
        <v>632788005.40436387</v>
      </c>
      <c r="V55" s="1">
        <f>'3x5P'!F52</f>
        <v>5583846330.9045792</v>
      </c>
      <c r="W55" s="1">
        <f>'3x6P'!F52</f>
        <v>33807854821.110783</v>
      </c>
      <c r="X55" s="1">
        <f>'3x7P'!F52</f>
        <v>155791943846.78061</v>
      </c>
      <c r="Y55" s="1">
        <f>'3x8P'!F52</f>
        <v>586449206228.8031</v>
      </c>
      <c r="Z55" s="1">
        <f>'3x9P'!F52</f>
        <v>1890293189093.4158</v>
      </c>
      <c r="AA55" s="1">
        <f>'3x10P'!F52</f>
        <v>5389521839797.2393</v>
      </c>
    </row>
    <row r="56" spans="1:27" x14ac:dyDescent="0.2">
      <c r="B56" s="222" t="s">
        <v>44</v>
      </c>
      <c r="C56" s="222"/>
      <c r="D56" s="222"/>
      <c r="E56" s="222"/>
      <c r="F56" s="222"/>
      <c r="G56" s="222"/>
      <c r="H56" s="222"/>
      <c r="I56" s="222"/>
      <c r="J56" s="222"/>
      <c r="L56" s="222" t="s">
        <v>44</v>
      </c>
      <c r="M56" s="222"/>
      <c r="N56" s="222"/>
      <c r="O56" s="222"/>
      <c r="P56" s="222"/>
      <c r="Q56" s="222"/>
      <c r="R56" s="222"/>
      <c r="S56" s="222"/>
      <c r="U56" s="222" t="s">
        <v>44</v>
      </c>
      <c r="V56" s="222"/>
      <c r="W56" s="222"/>
      <c r="X56" s="222"/>
      <c r="Y56" s="222"/>
      <c r="Z56" s="222"/>
      <c r="AA56" s="222"/>
    </row>
    <row r="57" spans="1:27" x14ac:dyDescent="0.2">
      <c r="A57" t="s">
        <v>8</v>
      </c>
      <c r="B57" s="71" t="s">
        <v>25</v>
      </c>
      <c r="C57" s="71" t="s">
        <v>26</v>
      </c>
      <c r="D57" s="71" t="s">
        <v>27</v>
      </c>
      <c r="E57" s="71" t="s">
        <v>28</v>
      </c>
      <c r="F57" s="71" t="s">
        <v>29</v>
      </c>
      <c r="G57" s="71" t="s">
        <v>30</v>
      </c>
      <c r="H57" s="71" t="s">
        <v>31</v>
      </c>
      <c r="I57" s="71" t="s">
        <v>32</v>
      </c>
      <c r="J57" s="71" t="s">
        <v>33</v>
      </c>
      <c r="K57" t="s">
        <v>8</v>
      </c>
      <c r="L57" s="71" t="s">
        <v>48</v>
      </c>
      <c r="M57" s="71" t="s">
        <v>49</v>
      </c>
      <c r="N57" s="71" t="s">
        <v>50</v>
      </c>
      <c r="O57" s="71" t="s">
        <v>51</v>
      </c>
      <c r="P57" s="71" t="s">
        <v>52</v>
      </c>
      <c r="Q57" s="71" t="s">
        <v>53</v>
      </c>
      <c r="R57" s="71" t="s">
        <v>54</v>
      </c>
      <c r="S57" s="71" t="s">
        <v>55</v>
      </c>
      <c r="T57" t="s">
        <v>8</v>
      </c>
      <c r="U57" s="71" t="s">
        <v>56</v>
      </c>
      <c r="V57" s="71" t="s">
        <v>57</v>
      </c>
      <c r="W57" s="71" t="s">
        <v>58</v>
      </c>
      <c r="X57" s="71" t="s">
        <v>59</v>
      </c>
      <c r="Y57" s="71" t="s">
        <v>60</v>
      </c>
      <c r="Z57" s="71" t="s">
        <v>61</v>
      </c>
      <c r="AA57" s="71" t="s">
        <v>62</v>
      </c>
    </row>
    <row r="58" spans="1:27" x14ac:dyDescent="0.2">
      <c r="A58">
        <v>2</v>
      </c>
      <c r="B58" s="1">
        <f t="shared" ref="B58:J66" si="0">B3/B25</f>
        <v>-4.0385877686978833E-4</v>
      </c>
      <c r="C58" s="1">
        <f t="shared" si="0"/>
        <v>-3.3578412942687123E-4</v>
      </c>
      <c r="D58" s="1">
        <f t="shared" si="0"/>
        <v>-2.7491787930341769E-4</v>
      </c>
      <c r="E58" s="1">
        <f t="shared" si="0"/>
        <v>-2.2976546614405868E-4</v>
      </c>
      <c r="F58" s="1">
        <f t="shared" si="0"/>
        <v>-1.9631532746610034E-4</v>
      </c>
      <c r="G58" s="1">
        <f t="shared" si="0"/>
        <v>-1.7092401914868378E-4</v>
      </c>
      <c r="H58" s="1">
        <f t="shared" si="0"/>
        <v>-1.5113365512724257E-4</v>
      </c>
      <c r="I58" s="1">
        <f t="shared" si="0"/>
        <v>-1.3533649051076637E-4</v>
      </c>
      <c r="J58" s="1">
        <f t="shared" si="0"/>
        <v>-2.0862253152602846E-3</v>
      </c>
      <c r="K58">
        <v>2</v>
      </c>
      <c r="L58" s="1">
        <f t="shared" ref="L58:S66" si="1">L3/L25</f>
        <v>-1.999491952895838E-2</v>
      </c>
      <c r="M58" s="1">
        <f t="shared" si="1"/>
        <v>-4.8435978593513806E-4</v>
      </c>
      <c r="N58" s="1">
        <f t="shared" si="1"/>
        <v>-4.3311656224014929E-4</v>
      </c>
      <c r="O58" s="1">
        <f t="shared" si="1"/>
        <v>-3.8378363516195277E-4</v>
      </c>
      <c r="P58" s="1">
        <f t="shared" si="1"/>
        <v>-3.4126012950984178E-4</v>
      </c>
      <c r="Q58" s="1">
        <f t="shared" si="1"/>
        <v>-3.056203841711273E-4</v>
      </c>
      <c r="R58" s="1">
        <f t="shared" si="1"/>
        <v>-2.7585500841714766E-4</v>
      </c>
      <c r="S58" s="1">
        <f t="shared" si="1"/>
        <v>-2.5086829244322807E-4</v>
      </c>
      <c r="T58">
        <v>2</v>
      </c>
      <c r="U58" s="1">
        <f t="shared" ref="U58:AA66" si="2">U3/U25</f>
        <v>-5.5483019001784453E-4</v>
      </c>
      <c r="V58" s="1">
        <f t="shared" si="2"/>
        <v>-5.5152979874262926E-4</v>
      </c>
      <c r="W58" s="1">
        <f t="shared" si="2"/>
        <v>-5.186650334442983E-4</v>
      </c>
      <c r="X58" s="1">
        <f t="shared" si="2"/>
        <v>-4.7853956823870852E-4</v>
      </c>
      <c r="Y58" s="1">
        <f t="shared" si="2"/>
        <v>-4.3910775534125151E-4</v>
      </c>
      <c r="Z58" s="1">
        <f t="shared" si="2"/>
        <v>-4.030032074140552E-4</v>
      </c>
      <c r="AA58" s="1">
        <f t="shared" si="2"/>
        <v>-3.7084013174011837E-4</v>
      </c>
    </row>
    <row r="59" spans="1:27" x14ac:dyDescent="0.2">
      <c r="A59">
        <v>3</v>
      </c>
      <c r="B59" s="1">
        <f t="shared" si="0"/>
        <v>-3.8049117518951659E-4</v>
      </c>
      <c r="C59" s="1">
        <f t="shared" si="0"/>
        <v>-1.9839356299509154E-4</v>
      </c>
      <c r="D59" s="1">
        <f t="shared" si="0"/>
        <v>-1.169238933785889E-4</v>
      </c>
      <c r="E59" s="1">
        <f t="shared" si="0"/>
        <v>-7.6102542615490406E-5</v>
      </c>
      <c r="F59" s="1">
        <f t="shared" si="0"/>
        <v>-5.3201354558540054E-5</v>
      </c>
      <c r="G59" s="1">
        <f t="shared" si="0"/>
        <v>-3.9187332312226486E-5</v>
      </c>
      <c r="H59" s="1">
        <f t="shared" si="0"/>
        <v>-3.0026412243686314E-5</v>
      </c>
      <c r="I59" s="1">
        <f t="shared" si="0"/>
        <v>-2.3723797012797848E-5</v>
      </c>
      <c r="J59" s="1">
        <f t="shared" si="0"/>
        <v>-3.2979312567560023E-4</v>
      </c>
      <c r="K59">
        <v>3</v>
      </c>
      <c r="L59" s="1">
        <f t="shared" si="1"/>
        <v>-1.5171493050899026E-2</v>
      </c>
      <c r="M59" s="1">
        <f t="shared" si="1"/>
        <v>-2.5369840169948136E-4</v>
      </c>
      <c r="N59" s="1">
        <f t="shared" si="1"/>
        <v>-1.7040658599489837E-4</v>
      </c>
      <c r="O59" s="1">
        <f t="shared" si="1"/>
        <v>-1.2005456594753361E-4</v>
      </c>
      <c r="P59" s="1">
        <f t="shared" si="1"/>
        <v>-8.8317452668496452E-5</v>
      </c>
      <c r="Q59" s="1">
        <f t="shared" si="1"/>
        <v>-6.7351457371129657E-5</v>
      </c>
      <c r="R59" s="1">
        <f t="shared" si="1"/>
        <v>-5.2900689194809117E-5</v>
      </c>
      <c r="S59" s="1">
        <f t="shared" si="1"/>
        <v>-4.2571234336703033E-5</v>
      </c>
      <c r="T59">
        <v>3</v>
      </c>
      <c r="U59" s="1">
        <f t="shared" si="2"/>
        <v>-3.4337960764930619E-4</v>
      </c>
      <c r="V59" s="1">
        <f t="shared" si="2"/>
        <v>-2.5239758675506859E-4</v>
      </c>
      <c r="W59" s="1">
        <f t="shared" si="2"/>
        <v>-1.8587578210508621E-4</v>
      </c>
      <c r="X59" s="1">
        <f t="shared" si="2"/>
        <v>-1.3984892578597629E-4</v>
      </c>
      <c r="Y59" s="1">
        <f t="shared" si="2"/>
        <v>-1.0785911996868182E-4</v>
      </c>
      <c r="Z59" s="1">
        <f t="shared" si="2"/>
        <v>-8.5161276924757722E-5</v>
      </c>
      <c r="AA59" s="1">
        <f t="shared" si="2"/>
        <v>-6.8660616979296385E-5</v>
      </c>
    </row>
    <row r="60" spans="1:27" x14ac:dyDescent="0.2">
      <c r="A60">
        <v>4</v>
      </c>
      <c r="B60" s="1">
        <f t="shared" si="0"/>
        <v>-2.8993915978996692E-4</v>
      </c>
      <c r="C60" s="1">
        <f t="shared" si="0"/>
        <v>-9.6290262261308321E-5</v>
      </c>
      <c r="D60" s="1">
        <f t="shared" si="0"/>
        <v>-4.1447792523882029E-5</v>
      </c>
      <c r="E60" s="1">
        <f t="shared" si="0"/>
        <v>-2.1253542564928842E-5</v>
      </c>
      <c r="F60" s="1">
        <f t="shared" si="0"/>
        <v>-1.2263534116843357E-5</v>
      </c>
      <c r="G60" s="1">
        <f t="shared" si="0"/>
        <v>-7.6931272960962212E-6</v>
      </c>
      <c r="H60" s="1">
        <f t="shared" si="0"/>
        <v>-5.1343866358306694E-6</v>
      </c>
      <c r="I60" s="1">
        <f t="shared" si="0"/>
        <v>-3.5937391500949117E-6</v>
      </c>
      <c r="J60" s="1">
        <f t="shared" si="0"/>
        <v>-4.4976466221424786E-5</v>
      </c>
      <c r="K60">
        <v>4</v>
      </c>
      <c r="L60" s="1">
        <f t="shared" si="1"/>
        <v>-8.7502617261315026E-3</v>
      </c>
      <c r="M60" s="1">
        <f t="shared" si="1"/>
        <v>-1.0239824683162735E-4</v>
      </c>
      <c r="N60" s="1">
        <f t="shared" si="1"/>
        <v>-5.2403971743596674E-5</v>
      </c>
      <c r="O60" s="1">
        <f t="shared" si="1"/>
        <v>-2.9778618102915244E-5</v>
      </c>
      <c r="P60" s="1">
        <f t="shared" si="1"/>
        <v>-1.8363756396630789E-5</v>
      </c>
      <c r="Q60" s="1">
        <f t="shared" si="1"/>
        <v>-1.2063200569182225E-5</v>
      </c>
      <c r="R60" s="1">
        <f t="shared" si="1"/>
        <v>-8.326607426419796E-6</v>
      </c>
      <c r="S60" s="1">
        <f t="shared" si="1"/>
        <v>-5.9792450530645627E-6</v>
      </c>
      <c r="T60">
        <v>4</v>
      </c>
      <c r="U60" s="1">
        <f t="shared" si="2"/>
        <v>-1.5626896940020216E-4</v>
      </c>
      <c r="V60" s="1">
        <f t="shared" si="2"/>
        <v>-8.6345925393410325E-5</v>
      </c>
      <c r="W60" s="1">
        <f t="shared" si="2"/>
        <v>-5.0441164712929677E-5</v>
      </c>
      <c r="X60" s="1">
        <f t="shared" si="2"/>
        <v>-3.133633843868675E-5</v>
      </c>
      <c r="Y60" s="1">
        <f t="shared" si="2"/>
        <v>-2.056101928569039E-5</v>
      </c>
      <c r="Z60" s="1">
        <f t="shared" si="2"/>
        <v>-1.4125803949053927E-5</v>
      </c>
      <c r="AA60" s="1">
        <f t="shared" si="2"/>
        <v>-1.0083009732761887E-5</v>
      </c>
    </row>
    <row r="61" spans="1:27" x14ac:dyDescent="0.2">
      <c r="A61">
        <v>5</v>
      </c>
      <c r="B61" s="1">
        <f t="shared" si="0"/>
        <v>-1.9832666027346711E-4</v>
      </c>
      <c r="C61" s="1">
        <f t="shared" si="0"/>
        <v>-4.2320825592808061E-5</v>
      </c>
      <c r="D61" s="1">
        <f t="shared" si="0"/>
        <v>-1.3422631713328685E-5</v>
      </c>
      <c r="E61" s="1">
        <f t="shared" si="0"/>
        <v>-5.4553698490034081E-6</v>
      </c>
      <c r="F61" s="1">
        <f t="shared" si="0"/>
        <v>-2.6087146836145403E-6</v>
      </c>
      <c r="G61" s="1">
        <f t="shared" si="0"/>
        <v>-1.3976333845127295E-6</v>
      </c>
      <c r="H61" s="1">
        <f t="shared" si="0"/>
        <v>-8.1410484222464781E-7</v>
      </c>
      <c r="I61" s="1">
        <f t="shared" si="0"/>
        <v>-5.0555266666319208E-7</v>
      </c>
      <c r="J61" s="1">
        <f t="shared" si="0"/>
        <v>-5.6946554039604667E-6</v>
      </c>
      <c r="K61">
        <v>5</v>
      </c>
      <c r="L61" s="1">
        <f t="shared" si="1"/>
        <v>-4.3728039442479253E-3</v>
      </c>
      <c r="M61" s="1">
        <f t="shared" si="1"/>
        <v>-3.609670753504489E-5</v>
      </c>
      <c r="N61" s="1">
        <f t="shared" si="1"/>
        <v>-1.4238948673060657E-5</v>
      </c>
      <c r="O61" s="1">
        <f t="shared" si="1"/>
        <v>-6.5960623290197328E-6</v>
      </c>
      <c r="P61" s="1">
        <f t="shared" si="1"/>
        <v>-3.4391295581302458E-6</v>
      </c>
      <c r="Q61" s="1">
        <f t="shared" si="1"/>
        <v>-1.9589956006084178E-6</v>
      </c>
      <c r="R61" s="1">
        <f t="shared" si="1"/>
        <v>-1.1944187924418396E-6</v>
      </c>
      <c r="S61" s="1">
        <f t="shared" si="1"/>
        <v>-7.6840718209042048E-7</v>
      </c>
      <c r="T61">
        <v>5</v>
      </c>
      <c r="U61" s="1">
        <f t="shared" si="2"/>
        <v>-6.0786705277049365E-5</v>
      </c>
      <c r="V61" s="1">
        <f t="shared" si="2"/>
        <v>-2.5423320862629388E-5</v>
      </c>
      <c r="W61" s="1">
        <f t="shared" si="2"/>
        <v>-1.1885876862478005E-5</v>
      </c>
      <c r="X61" s="1">
        <f t="shared" si="2"/>
        <v>-6.1545407561080002E-6</v>
      </c>
      <c r="Y61" s="1">
        <f t="shared" si="2"/>
        <v>-3.4656107591682386E-6</v>
      </c>
      <c r="Z61" s="1">
        <f t="shared" si="2"/>
        <v>-2.0875498170710806E-6</v>
      </c>
      <c r="AA61" s="1">
        <f t="shared" si="2"/>
        <v>-1.3277744238687097E-6</v>
      </c>
    </row>
    <row r="62" spans="1:27" x14ac:dyDescent="0.2">
      <c r="A62">
        <v>6</v>
      </c>
      <c r="B62" s="1">
        <f t="shared" si="0"/>
        <v>-1.2695763124732145E-4</v>
      </c>
      <c r="C62" s="1">
        <f t="shared" si="0"/>
        <v>-1.7535263335536432E-5</v>
      </c>
      <c r="D62" s="1">
        <f t="shared" si="0"/>
        <v>-4.1208604998428077E-6</v>
      </c>
      <c r="E62" s="1">
        <f t="shared" si="0"/>
        <v>-1.3318297976603525E-6</v>
      </c>
      <c r="F62" s="1">
        <f t="shared" si="0"/>
        <v>-5.2885514542000219E-7</v>
      </c>
      <c r="G62" s="1">
        <f t="shared" si="0"/>
        <v>-2.4229982725704131E-7</v>
      </c>
      <c r="H62" s="1">
        <f t="shared" si="0"/>
        <v>-1.2329357470918014E-7</v>
      </c>
      <c r="I62" s="1">
        <f t="shared" si="0"/>
        <v>-6.7974763192071033E-8</v>
      </c>
      <c r="J62" s="1">
        <f t="shared" si="0"/>
        <v>-6.891184622507938E-7</v>
      </c>
      <c r="K62">
        <v>6</v>
      </c>
      <c r="L62" s="1">
        <f t="shared" si="1"/>
        <v>-1.9981466439137003E-3</v>
      </c>
      <c r="M62" s="1">
        <f t="shared" si="1"/>
        <v>-1.1734707384803904E-5</v>
      </c>
      <c r="N62" s="1">
        <f t="shared" si="1"/>
        <v>-3.6024619433554615E-6</v>
      </c>
      <c r="O62" s="1">
        <f t="shared" si="1"/>
        <v>-1.3703551584138078E-6</v>
      </c>
      <c r="P62" s="1">
        <f t="shared" si="1"/>
        <v>-6.0716530929678958E-7</v>
      </c>
      <c r="Q62" s="1">
        <f t="shared" si="1"/>
        <v>-3.0096036933148018E-7</v>
      </c>
      <c r="R62" s="1">
        <f t="shared" si="1"/>
        <v>-1.6249554634402338E-7</v>
      </c>
      <c r="S62" s="1">
        <f t="shared" si="1"/>
        <v>-9.3827844770469124E-8</v>
      </c>
      <c r="T62">
        <v>6</v>
      </c>
      <c r="U62" s="1">
        <f t="shared" si="2"/>
        <v>-2.147723069349671E-5</v>
      </c>
      <c r="V62" s="1">
        <f t="shared" si="2"/>
        <v>-6.8386626103676529E-6</v>
      </c>
      <c r="W62" s="1">
        <f t="shared" si="2"/>
        <v>-2.5783576451514005E-6</v>
      </c>
      <c r="X62" s="1">
        <f t="shared" si="2"/>
        <v>-1.1209203634158652E-6</v>
      </c>
      <c r="Y62" s="1">
        <f t="shared" si="2"/>
        <v>-5.4498052146585577E-7</v>
      </c>
      <c r="Z62" s="1">
        <f t="shared" si="2"/>
        <v>-2.8920537675241348E-7</v>
      </c>
      <c r="AA62" s="1">
        <f t="shared" si="2"/>
        <v>-1.645208054728356E-7</v>
      </c>
    </row>
    <row r="63" spans="1:27" x14ac:dyDescent="0.2">
      <c r="A63">
        <v>7</v>
      </c>
      <c r="B63" s="1">
        <f t="shared" si="0"/>
        <v>-7.7715256797843729E-5</v>
      </c>
      <c r="C63" s="1">
        <f t="shared" si="0"/>
        <v>-6.9901715023793028E-6</v>
      </c>
      <c r="D63" s="1">
        <f t="shared" si="0"/>
        <v>-1.2214906684299591E-6</v>
      </c>
      <c r="E63" s="1">
        <f t="shared" si="0"/>
        <v>-3.1450584174565674E-7</v>
      </c>
      <c r="F63" s="1">
        <f t="shared" si="0"/>
        <v>-1.0381824831413273E-7</v>
      </c>
      <c r="G63" s="1">
        <f t="shared" si="0"/>
        <v>-4.0704787497756166E-8</v>
      </c>
      <c r="H63" s="1">
        <f t="shared" si="0"/>
        <v>-1.8102839198718669E-8</v>
      </c>
      <c r="I63" s="1">
        <f t="shared" si="0"/>
        <v>-8.864060263708407E-9</v>
      </c>
      <c r="J63" s="1">
        <f t="shared" si="0"/>
        <v>-8.0876384258820783E-8</v>
      </c>
      <c r="K63">
        <v>7</v>
      </c>
      <c r="L63" s="1">
        <f t="shared" si="1"/>
        <v>-8.5927697646704846E-4</v>
      </c>
      <c r="M63" s="1">
        <f t="shared" si="1"/>
        <v>-3.6202597290977851E-6</v>
      </c>
      <c r="N63" s="1">
        <f t="shared" si="1"/>
        <v>-8.7124240022015856E-7</v>
      </c>
      <c r="O63" s="1">
        <f t="shared" si="1"/>
        <v>-2.7341127179614719E-7</v>
      </c>
      <c r="P63" s="1">
        <f t="shared" si="1"/>
        <v>-1.0324228563472241E-7</v>
      </c>
      <c r="Q63" s="1">
        <f t="shared" si="1"/>
        <v>-4.461612343287506E-8</v>
      </c>
      <c r="R63" s="1">
        <f t="shared" si="1"/>
        <v>-2.1359326021356914E-8</v>
      </c>
      <c r="S63" s="1">
        <f t="shared" si="1"/>
        <v>-1.1079733429309744E-8</v>
      </c>
      <c r="T63">
        <v>7</v>
      </c>
      <c r="U63" s="1">
        <f t="shared" si="2"/>
        <v>-7.1135037190990116E-6</v>
      </c>
      <c r="V63" s="1">
        <f t="shared" si="2"/>
        <v>-1.733648844986273E-6</v>
      </c>
      <c r="W63" s="1">
        <f t="shared" si="2"/>
        <v>-5.3050304448219169E-7</v>
      </c>
      <c r="X63" s="1">
        <f t="shared" si="2"/>
        <v>-1.9468227490836889E-7</v>
      </c>
      <c r="Y63" s="1">
        <f t="shared" si="2"/>
        <v>-8.2053857546395476E-8</v>
      </c>
      <c r="Z63" s="1">
        <f t="shared" si="2"/>
        <v>-3.8472786290503298E-8</v>
      </c>
      <c r="AA63" s="1">
        <f t="shared" si="2"/>
        <v>-1.9616004539897262E-8</v>
      </c>
    </row>
    <row r="64" spans="1:27" x14ac:dyDescent="0.2">
      <c r="A64">
        <v>8</v>
      </c>
      <c r="B64" s="1">
        <f t="shared" si="0"/>
        <v>-4.6075685637339738E-5</v>
      </c>
      <c r="C64" s="1">
        <f t="shared" si="0"/>
        <v>-2.7120086785579397E-6</v>
      </c>
      <c r="D64" s="1">
        <f t="shared" si="0"/>
        <v>-3.5318817214587701E-7</v>
      </c>
      <c r="E64" s="1">
        <f t="shared" si="0"/>
        <v>-7.2528518170928071E-8</v>
      </c>
      <c r="F64" s="1">
        <f t="shared" si="0"/>
        <v>-1.991557072934161E-8</v>
      </c>
      <c r="G64" s="1">
        <f t="shared" si="0"/>
        <v>-6.6850290026619625E-9</v>
      </c>
      <c r="H64" s="1">
        <f t="shared" si="0"/>
        <v>-2.5992443930158097E-9</v>
      </c>
      <c r="I64" s="1">
        <f t="shared" si="0"/>
        <v>-1.1305957566181229E-9</v>
      </c>
      <c r="J64" s="1">
        <f t="shared" si="0"/>
        <v>-9.2840811780926211E-9</v>
      </c>
      <c r="K64">
        <v>8</v>
      </c>
      <c r="L64" s="1">
        <f t="shared" si="1"/>
        <v>-3.5385708186131375E-4</v>
      </c>
      <c r="M64" s="1">
        <f t="shared" si="1"/>
        <v>-1.0775455555250461E-6</v>
      </c>
      <c r="N64" s="1">
        <f t="shared" si="1"/>
        <v>-2.0434727864029584E-7</v>
      </c>
      <c r="O64" s="1">
        <f t="shared" si="1"/>
        <v>-5.3058451669827625E-8</v>
      </c>
      <c r="P64" s="1">
        <f t="shared" si="1"/>
        <v>-1.7103927304559427E-8</v>
      </c>
      <c r="Q64" s="1">
        <f t="shared" si="1"/>
        <v>-6.4509021164423765E-9</v>
      </c>
      <c r="R64" s="1">
        <f t="shared" si="1"/>
        <v>-2.7402390203847376E-9</v>
      </c>
      <c r="S64" s="1">
        <f t="shared" si="1"/>
        <v>-1.2776221412231817E-9</v>
      </c>
      <c r="T64">
        <v>8</v>
      </c>
      <c r="U64" s="1">
        <f t="shared" si="2"/>
        <v>-2.2498438947735154E-6</v>
      </c>
      <c r="V64" s="1">
        <f t="shared" si="2"/>
        <v>-4.2173833751932952E-7</v>
      </c>
      <c r="W64" s="1">
        <f t="shared" si="2"/>
        <v>-1.052895538197766E-7</v>
      </c>
      <c r="X64" s="1">
        <f t="shared" si="2"/>
        <v>-3.2742284381099625E-8</v>
      </c>
      <c r="Y64" s="1">
        <f t="shared" si="2"/>
        <v>-1.1994559705027603E-8</v>
      </c>
      <c r="Z64" s="1">
        <f t="shared" si="2"/>
        <v>-4.9777801673599793E-9</v>
      </c>
      <c r="AA64" s="1">
        <f t="shared" si="2"/>
        <v>-2.2775491655429094E-9</v>
      </c>
    </row>
    <row r="65" spans="1:27" x14ac:dyDescent="0.2">
      <c r="A65">
        <v>9</v>
      </c>
      <c r="B65" s="1">
        <f t="shared" si="0"/>
        <v>-2.6675539495480185E-5</v>
      </c>
      <c r="C65" s="1">
        <f t="shared" si="0"/>
        <v>-1.0313482705196835E-6</v>
      </c>
      <c r="D65" s="1">
        <f t="shared" si="0"/>
        <v>-1.0025059004478408E-7</v>
      </c>
      <c r="E65" s="1">
        <f t="shared" si="0"/>
        <v>-1.6431141330666107E-8</v>
      </c>
      <c r="F65" s="1">
        <f t="shared" si="0"/>
        <v>-3.7546801876062075E-9</v>
      </c>
      <c r="G65" s="1">
        <f t="shared" si="0"/>
        <v>-1.0792979404931143E-9</v>
      </c>
      <c r="H65" s="1">
        <f t="shared" si="0"/>
        <v>-3.6695417290090031E-10</v>
      </c>
      <c r="I65" s="1">
        <f t="shared" si="0"/>
        <v>-1.4181064663723184E-10</v>
      </c>
      <c r="J65" s="1">
        <f t="shared" si="0"/>
        <v>-1.0480522385084049E-9</v>
      </c>
      <c r="K65">
        <v>9</v>
      </c>
      <c r="L65" s="1">
        <f t="shared" si="1"/>
        <v>-1.4112117433016214E-4</v>
      </c>
      <c r="M65" s="1">
        <f t="shared" si="1"/>
        <v>-3.1257188827398188E-7</v>
      </c>
      <c r="N65" s="1">
        <f t="shared" si="1"/>
        <v>-4.6882144590772621E-8</v>
      </c>
      <c r="O65" s="1">
        <f t="shared" si="1"/>
        <v>-1.009038599064334E-8</v>
      </c>
      <c r="P65" s="1">
        <f t="shared" si="1"/>
        <v>-2.7797059702151966E-9</v>
      </c>
      <c r="Q65" s="1">
        <f t="shared" si="1"/>
        <v>-9.1557399308825107E-10</v>
      </c>
      <c r="R65" s="1">
        <f t="shared" si="1"/>
        <v>-3.4524169824072618E-10</v>
      </c>
      <c r="S65" s="1">
        <f t="shared" si="1"/>
        <v>-1.4472595548975353E-10</v>
      </c>
      <c r="T65">
        <v>9</v>
      </c>
      <c r="U65" s="1">
        <f t="shared" si="2"/>
        <v>-6.8749808069396171E-7</v>
      </c>
      <c r="V65" s="1">
        <f t="shared" si="2"/>
        <v>-9.9566661779882328E-8</v>
      </c>
      <c r="W65" s="1">
        <f t="shared" si="2"/>
        <v>-2.03643467838703E-8</v>
      </c>
      <c r="X65" s="1">
        <f t="shared" si="2"/>
        <v>-5.3810781631533724E-9</v>
      </c>
      <c r="Y65" s="1">
        <f t="shared" si="2"/>
        <v>-1.7163005335054072E-9</v>
      </c>
      <c r="Z65" s="1">
        <f t="shared" si="2"/>
        <v>-6.3113609708177603E-10</v>
      </c>
      <c r="AA65" s="1">
        <f t="shared" si="2"/>
        <v>-2.5933247628650422E-10</v>
      </c>
    </row>
    <row r="66" spans="1:27" x14ac:dyDescent="0.2">
      <c r="A66">
        <v>10</v>
      </c>
      <c r="B66" s="1">
        <f t="shared" si="0"/>
        <v>-1.5164700362014591E-5</v>
      </c>
      <c r="C66" s="1">
        <f t="shared" si="0"/>
        <v>-3.8623428596176903E-7</v>
      </c>
      <c r="D66" s="1">
        <f t="shared" si="0"/>
        <v>-2.8051006079589574E-8</v>
      </c>
      <c r="E66" s="1">
        <f t="shared" si="0"/>
        <v>-3.6713142195309613E-9</v>
      </c>
      <c r="F66" s="1">
        <f t="shared" si="0"/>
        <v>-6.9834965912124841E-10</v>
      </c>
      <c r="G66" s="1">
        <f t="shared" si="0"/>
        <v>-1.7194166717866586E-10</v>
      </c>
      <c r="H66" s="1">
        <f t="shared" si="0"/>
        <v>-5.1125348421049173E-11</v>
      </c>
      <c r="I66" s="1">
        <f t="shared" si="0"/>
        <v>-1.7555504550587175E-11</v>
      </c>
      <c r="J66" s="1">
        <f t="shared" si="0"/>
        <v>-1.1676963383150378E-10</v>
      </c>
      <c r="K66">
        <v>10</v>
      </c>
      <c r="L66" s="1">
        <f t="shared" si="1"/>
        <v>-5.4920308670511774E-5</v>
      </c>
      <c r="M66" s="1">
        <f t="shared" si="1"/>
        <v>-8.8942403817719052E-8</v>
      </c>
      <c r="N66" s="1">
        <f t="shared" si="1"/>
        <v>-1.0578161663886432E-8</v>
      </c>
      <c r="O66" s="1">
        <f t="shared" si="1"/>
        <v>-1.8895450308258662E-9</v>
      </c>
      <c r="P66" s="1">
        <f t="shared" si="1"/>
        <v>-4.4513469496265948E-10</v>
      </c>
      <c r="Q66" s="1">
        <f t="shared" si="1"/>
        <v>-1.2809722299126633E-10</v>
      </c>
      <c r="R66" s="1">
        <f t="shared" si="1"/>
        <v>-4.2890120396600596E-11</v>
      </c>
      <c r="S66" s="1">
        <f t="shared" si="1"/>
        <v>-1.6168942568413072E-11</v>
      </c>
      <c r="T66">
        <v>10</v>
      </c>
      <c r="U66" s="1">
        <f t="shared" si="2"/>
        <v>-2.0457733885409704E-7</v>
      </c>
      <c r="V66" s="1">
        <f t="shared" si="2"/>
        <v>-2.2982665706997752E-8</v>
      </c>
      <c r="W66" s="1">
        <f t="shared" si="2"/>
        <v>-3.8635315867196801E-9</v>
      </c>
      <c r="X66" s="1">
        <f t="shared" si="2"/>
        <v>-8.6916784650892108E-10</v>
      </c>
      <c r="Y66" s="1">
        <f t="shared" si="2"/>
        <v>-2.4164469933985259E-10</v>
      </c>
      <c r="Z66" s="1">
        <f t="shared" si="2"/>
        <v>-7.8795365502610807E-11</v>
      </c>
      <c r="AA66" s="1">
        <f t="shared" si="2"/>
        <v>-2.9090362403165231E-11</v>
      </c>
    </row>
  </sheetData>
  <sheetProtection sheet="1" objects="1" scenarios="1"/>
  <mergeCells count="18">
    <mergeCell ref="B1:J1"/>
    <mergeCell ref="B23:J23"/>
    <mergeCell ref="B34:J34"/>
    <mergeCell ref="B45:J45"/>
    <mergeCell ref="B56:J56"/>
    <mergeCell ref="B12:J12"/>
    <mergeCell ref="L56:S56"/>
    <mergeCell ref="U1:AA1"/>
    <mergeCell ref="U12:AA12"/>
    <mergeCell ref="U23:AA23"/>
    <mergeCell ref="U34:AA34"/>
    <mergeCell ref="U45:AA45"/>
    <mergeCell ref="U56:AA56"/>
    <mergeCell ref="L1:S1"/>
    <mergeCell ref="L12:S12"/>
    <mergeCell ref="L23:S23"/>
    <mergeCell ref="L34:S34"/>
    <mergeCell ref="L45:S45"/>
  </mergeCells>
  <conditionalFormatting sqref="B3:J11">
    <cfRule type="colorScale" priority="41">
      <colorScale>
        <cfvo type="num" val="0"/>
        <cfvo type="percentile" val="50"/>
        <cfvo type="num" val="MAX($B$3:$J$11)"/>
        <color rgb="FFFF0000"/>
        <color rgb="FFFFEB84"/>
        <color rgb="FF00B050"/>
      </colorScale>
    </cfRule>
  </conditionalFormatting>
  <conditionalFormatting sqref="B14:J22">
    <cfRule type="colorScale" priority="40">
      <colorScale>
        <cfvo type="num" val="MIN($B$14:$J$22)"/>
        <cfvo type="percentile" val="50"/>
        <cfvo type="num" val="MAX($B$14:$J$22)"/>
        <color rgb="FFFF0000"/>
        <color rgb="FFFFEB84"/>
        <color rgb="FF00B050"/>
      </colorScale>
    </cfRule>
  </conditionalFormatting>
  <conditionalFormatting sqref="B25:J33">
    <cfRule type="colorScale" priority="39">
      <colorScale>
        <cfvo type="num" val="MIN($B$25:$J$33)"/>
        <cfvo type="percentile" val="50"/>
        <cfvo type="num" val="MAX($B$25:$J$33)"/>
        <color rgb="FF00B050"/>
        <color rgb="FFFFEB84"/>
        <color rgb="FFFF0000"/>
      </colorScale>
    </cfRule>
  </conditionalFormatting>
  <conditionalFormatting sqref="L14:S22 U14:AA22">
    <cfRule type="colorScale" priority="24">
      <colorScale>
        <cfvo type="num" val="MIN($L$14:$S$22)"/>
        <cfvo type="percentile" val="50"/>
        <cfvo type="num" val="MAX($L$14:$S$22)"/>
        <color rgb="FFFF0000"/>
        <color rgb="FFFFEB84"/>
        <color rgb="FF00B050"/>
      </colorScale>
    </cfRule>
  </conditionalFormatting>
  <conditionalFormatting sqref="L3:S11 U3:AA11">
    <cfRule type="colorScale" priority="23">
      <colorScale>
        <cfvo type="num" val="0"/>
        <cfvo type="percentile" val="50"/>
        <cfvo type="num" val="MAX($L$3:$S$11)"/>
        <color rgb="FFFF0000"/>
        <color rgb="FFFFEB84"/>
        <color rgb="FF00B050"/>
      </colorScale>
    </cfRule>
  </conditionalFormatting>
  <conditionalFormatting sqref="B36:J44">
    <cfRule type="colorScale" priority="16">
      <colorScale>
        <cfvo type="num" val="MIN($B$36:$J$44)"/>
        <cfvo type="percentile" val="50"/>
        <cfvo type="num" val="MAX($B$36:$J$44)"/>
        <color rgb="FF00B050"/>
        <color rgb="FFFFEB84"/>
        <color rgb="FFFF0000"/>
      </colorScale>
    </cfRule>
  </conditionalFormatting>
  <conditionalFormatting sqref="B47:J55">
    <cfRule type="colorScale" priority="15">
      <colorScale>
        <cfvo type="num" val="MIN($B$47:$J$55)"/>
        <cfvo type="percentile" val="50"/>
        <cfvo type="num" val="MAX($B$47:$J$55)"/>
        <color rgb="FF00B050"/>
        <color rgb="FFFFEB84"/>
        <color rgb="FFFF0000"/>
      </colorScale>
    </cfRule>
  </conditionalFormatting>
  <conditionalFormatting sqref="L47:S55 U47:AA55">
    <cfRule type="colorScale" priority="14">
      <colorScale>
        <cfvo type="num" val="MIN($L$47:$S$55)"/>
        <cfvo type="percentile" val="50"/>
        <cfvo type="num" val="MAX($L$47:$S$55)"/>
        <color rgb="FF00B050"/>
        <color rgb="FFFFEB84"/>
        <color rgb="FFFF0000"/>
      </colorScale>
    </cfRule>
  </conditionalFormatting>
  <conditionalFormatting sqref="L36:S44 U36:AA44">
    <cfRule type="colorScale" priority="12">
      <colorScale>
        <cfvo type="num" val="MIN($L$36:$S$44)"/>
        <cfvo type="percentile" val="50"/>
        <cfvo type="num" val="MAX($L$36:$S$44)"/>
        <color rgb="FF00B050"/>
        <color rgb="FFFFEB84"/>
        <color rgb="FFFF0000"/>
      </colorScale>
    </cfRule>
  </conditionalFormatting>
  <conditionalFormatting sqref="L25:S33 U25:AA33">
    <cfRule type="colorScale" priority="10">
      <colorScale>
        <cfvo type="num" val="MIN($L$25:$S$33)"/>
        <cfvo type="percentile" val="50"/>
        <cfvo type="num" val="MAX($L$25:$S$33)"/>
        <color rgb="FF00B050"/>
        <color rgb="FFFFEB84"/>
        <color rgb="FFFF0000"/>
      </colorScale>
    </cfRule>
  </conditionalFormatting>
  <conditionalFormatting sqref="B58:J66 L58:S66 U58:AA66">
    <cfRule type="colorScale" priority="89">
      <colorScale>
        <cfvo type="num" val="0"/>
        <cfvo type="percentile" val="50"/>
        <cfvo type="num" val="MAX($B$58:$J$66,$L$58:$S$66,$U$58:$AA$66)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AA66"/>
  <sheetViews>
    <sheetView workbookViewId="0">
      <selection activeCell="Z58" sqref="Z58"/>
    </sheetView>
  </sheetViews>
  <sheetFormatPr baseColWidth="10" defaultColWidth="8.83203125" defaultRowHeight="16" x14ac:dyDescent="0.2"/>
  <cols>
    <col min="1" max="27" width="6.83203125" customWidth="1"/>
  </cols>
  <sheetData>
    <row r="1" spans="1:27" x14ac:dyDescent="0.2">
      <c r="B1" s="222" t="s">
        <v>6</v>
      </c>
      <c r="C1" s="222"/>
      <c r="D1" s="222"/>
      <c r="E1" s="222"/>
      <c r="F1" s="222"/>
      <c r="G1" s="222"/>
      <c r="H1" s="222"/>
      <c r="I1" s="222"/>
      <c r="J1" s="222"/>
      <c r="L1" s="222" t="s">
        <v>6</v>
      </c>
      <c r="M1" s="222"/>
      <c r="N1" s="222"/>
      <c r="O1" s="222"/>
      <c r="P1" s="222"/>
      <c r="Q1" s="222"/>
      <c r="R1" s="222"/>
      <c r="S1" s="222"/>
      <c r="U1" s="222" t="s">
        <v>6</v>
      </c>
      <c r="V1" s="222"/>
      <c r="W1" s="222"/>
      <c r="X1" s="222"/>
      <c r="Y1" s="222"/>
      <c r="Z1" s="222"/>
      <c r="AA1" s="222"/>
    </row>
    <row r="2" spans="1:27" x14ac:dyDescent="0.2">
      <c r="A2" t="s">
        <v>8</v>
      </c>
      <c r="B2" s="71" t="s">
        <v>25</v>
      </c>
      <c r="C2" s="71" t="s">
        <v>26</v>
      </c>
      <c r="D2" s="71" t="s">
        <v>27</v>
      </c>
      <c r="E2" s="71" t="s">
        <v>28</v>
      </c>
      <c r="F2" s="71" t="s">
        <v>29</v>
      </c>
      <c r="G2" s="71" t="s">
        <v>30</v>
      </c>
      <c r="H2" s="71" t="s">
        <v>31</v>
      </c>
      <c r="I2" s="71" t="s">
        <v>32</v>
      </c>
      <c r="J2" s="71" t="s">
        <v>33</v>
      </c>
      <c r="K2" t="s">
        <v>8</v>
      </c>
      <c r="L2" s="71" t="s">
        <v>48</v>
      </c>
      <c r="M2" s="71" t="s">
        <v>49</v>
      </c>
      <c r="N2" s="71" t="s">
        <v>50</v>
      </c>
      <c r="O2" s="71" t="s">
        <v>51</v>
      </c>
      <c r="P2" s="71" t="s">
        <v>52</v>
      </c>
      <c r="Q2" s="71" t="s">
        <v>53</v>
      </c>
      <c r="R2" s="71" t="s">
        <v>54</v>
      </c>
      <c r="S2" s="71" t="s">
        <v>55</v>
      </c>
      <c r="T2" t="s">
        <v>8</v>
      </c>
      <c r="U2" s="71" t="s">
        <v>56</v>
      </c>
      <c r="V2" s="71" t="s">
        <v>57</v>
      </c>
      <c r="W2" s="71" t="s">
        <v>58</v>
      </c>
      <c r="X2" s="71" t="s">
        <v>59</v>
      </c>
      <c r="Y2" s="71" t="s">
        <v>60</v>
      </c>
      <c r="Z2" s="71" t="s">
        <v>61</v>
      </c>
      <c r="AA2" s="71" t="s">
        <v>62</v>
      </c>
    </row>
    <row r="3" spans="1:27" x14ac:dyDescent="0.2">
      <c r="A3">
        <v>2</v>
      </c>
      <c r="B3" s="1">
        <f>'1x2B'!U8</f>
        <v>-0.13233615601451976</v>
      </c>
      <c r="C3" s="1">
        <f>'1x3B'!U8</f>
        <v>-0.1855898828326199</v>
      </c>
      <c r="D3" s="1">
        <f>'1x4B'!U8</f>
        <v>-0.23667898617945338</v>
      </c>
      <c r="E3" s="1">
        <f>'1x5B'!U8</f>
        <v>-0.28679712505840571</v>
      </c>
      <c r="F3" s="1">
        <f>'1x6B'!U8</f>
        <v>-0.33640391197335595</v>
      </c>
      <c r="G3" s="1">
        <f>'1x7B'!U8</f>
        <v>-0.38570754473274071</v>
      </c>
      <c r="H3" s="1">
        <f>'1x8B'!U8</f>
        <v>-0.434814408434265</v>
      </c>
      <c r="I3" s="1">
        <f>'1x9B'!U8</f>
        <v>-0.48378401178507047</v>
      </c>
      <c r="J3" s="1">
        <f>'1x10B'!U8</f>
        <v>-0.53265204969900659</v>
      </c>
      <c r="K3">
        <v>2</v>
      </c>
      <c r="L3" s="1">
        <f>'2x3B'!U8</f>
        <v>-0.41563519079447397</v>
      </c>
      <c r="M3" s="1">
        <f>'2x4B'!U8</f>
        <v>-0.52906956508334391</v>
      </c>
      <c r="N3" s="1">
        <f>'2x5B'!U8</f>
        <v>-0.63703946628256847</v>
      </c>
      <c r="O3" s="1">
        <f>'2x6B'!U8</f>
        <v>-0.74175072995914593</v>
      </c>
      <c r="P3" s="1">
        <f>'2x7B'!U8</f>
        <v>-0.84440531260841367</v>
      </c>
      <c r="Q3" s="1">
        <f>'2x8B'!U8</f>
        <v>-0.94569188681563698</v>
      </c>
      <c r="R3" s="1">
        <f>'2x9B'!U8</f>
        <v>-1.0460258608111896</v>
      </c>
      <c r="S3" s="1">
        <f>'2x10B'!U8</f>
        <v>-1.1456696937522959</v>
      </c>
      <c r="T3">
        <v>2</v>
      </c>
      <c r="U3" s="1">
        <f>'3x4B'!U8</f>
        <v>-0.84570573761771772</v>
      </c>
      <c r="V3" s="1">
        <f>'3x5B'!U8</f>
        <v>-1.021661912734908</v>
      </c>
      <c r="W3" s="1">
        <f>'3x6B'!U8</f>
        <v>-1.1897871269156437</v>
      </c>
      <c r="X3" s="1">
        <f>'3x7B'!U8</f>
        <v>-1.3525112215676405</v>
      </c>
      <c r="Y3" s="1">
        <f>'3x8B'!U8</f>
        <v>-1.511421890018076</v>
      </c>
      <c r="Z3" s="1">
        <f>'3x9B'!U8</f>
        <v>-1.6675690071448668</v>
      </c>
      <c r="AA3" s="1">
        <f>'3x10B'!U8</f>
        <v>-1.8216617619193642</v>
      </c>
    </row>
    <row r="4" spans="1:27" x14ac:dyDescent="0.2">
      <c r="A4">
        <v>3</v>
      </c>
      <c r="B4" s="1">
        <f>'1x2B'!U9</f>
        <v>-0.2395289614366849</v>
      </c>
      <c r="C4" s="1">
        <f>'1x3B'!U9</f>
        <v>-0.31708940345539882</v>
      </c>
      <c r="D4" s="1">
        <f>'1x4B'!U9</f>
        <v>-0.39133878302851022</v>
      </c>
      <c r="E4" s="1">
        <f>'1x5B'!U9</f>
        <v>-0.46465618340488957</v>
      </c>
      <c r="F4" s="1">
        <f>'1x6B'!U9</f>
        <v>-0.5376453884609641</v>
      </c>
      <c r="G4" s="1">
        <f>'1x7B'!U9</f>
        <v>-0.61049701927814137</v>
      </c>
      <c r="H4" s="1">
        <f>'1x8B'!U9</f>
        <v>-0.68328041720309163</v>
      </c>
      <c r="I4" s="1">
        <f>'1x9B'!U9</f>
        <v>-0.7560230486581978</v>
      </c>
      <c r="J4" s="1">
        <f>'1x10B'!U9</f>
        <v>-0.82873619945930899</v>
      </c>
      <c r="K4">
        <v>3</v>
      </c>
      <c r="L4" s="1">
        <f>'2x3B'!U9</f>
        <v>-0.78648936485710452</v>
      </c>
      <c r="M4" s="1">
        <f>'2x4B'!U9</f>
        <v>-0.95734174100991565</v>
      </c>
      <c r="N4" s="1">
        <f>'2x5B'!U9</f>
        <v>-1.1150971528580513</v>
      </c>
      <c r="O4" s="1">
        <f>'2x6B'!U9</f>
        <v>-1.2669161200065717</v>
      </c>
      <c r="P4" s="1">
        <f>'2x7B'!U9</f>
        <v>-1.4158168134714459</v>
      </c>
      <c r="Q4" s="1">
        <f>'2x8B'!U9</f>
        <v>-1.5631702581788609</v>
      </c>
      <c r="R4" s="1">
        <f>'2x9B'!U9</f>
        <v>-1.7096469937841219</v>
      </c>
      <c r="S4" s="1">
        <f>'2x10B'!U9</f>
        <v>-1.8555964649595282</v>
      </c>
      <c r="T4">
        <v>3</v>
      </c>
      <c r="U4" s="1">
        <f>'3x4B'!U9</f>
        <v>-1.6284097152233485</v>
      </c>
      <c r="V4" s="1">
        <f>'3x5B'!U9</f>
        <v>-1.9014667854187683</v>
      </c>
      <c r="W4" s="1">
        <f>'3x6B'!U9</f>
        <v>-2.152277210221389</v>
      </c>
      <c r="X4" s="1">
        <f>'3x7B'!U9</f>
        <v>-2.3904266606294042</v>
      </c>
      <c r="Y4" s="1">
        <f>'3x8B'!U9</f>
        <v>-2.6211403185019377</v>
      </c>
      <c r="Z4" s="1">
        <f>'3x9B'!U9</f>
        <v>-2.8473203008897299</v>
      </c>
      <c r="AA4" s="1">
        <f>'3x10B'!U9</f>
        <v>-3.0706315833645053</v>
      </c>
    </row>
    <row r="5" spans="1:27" x14ac:dyDescent="0.2">
      <c r="A5">
        <v>4</v>
      </c>
      <c r="B5" s="1">
        <f>'1x2B'!U10</f>
        <v>-0.36207513777376099</v>
      </c>
      <c r="C5" s="1">
        <f>'1x3B'!U10</f>
        <v>-0.45711634895489128</v>
      </c>
      <c r="D5" s="1">
        <f>'1x4B'!U10</f>
        <v>-0.55121758023789891</v>
      </c>
      <c r="E5" s="1">
        <f>'1x5B'!U10</f>
        <v>-0.64599433488023805</v>
      </c>
      <c r="F5" s="1">
        <f>'1x6B'!U10</f>
        <v>-0.74135822241395033</v>
      </c>
      <c r="G5" s="1">
        <f>'1x7B'!U10</f>
        <v>-0.83712721980596161</v>
      </c>
      <c r="H5" s="1">
        <f>'1x8B'!U10</f>
        <v>-0.93316807933063761</v>
      </c>
      <c r="I5" s="1">
        <f>'1x9B'!U10</f>
        <v>-1.0293918060846017</v>
      </c>
      <c r="J5" s="1">
        <f>'1x10B'!U10</f>
        <v>-1.1257388842844933</v>
      </c>
      <c r="K5">
        <v>4</v>
      </c>
      <c r="L5" s="1">
        <f>'2x3B'!U10</f>
        <v>-1.2396638621304024</v>
      </c>
      <c r="M5" s="1">
        <f>'2x4B'!U10</f>
        <v>-1.446757678223427</v>
      </c>
      <c r="N5" s="1">
        <f>'2x5B'!U10</f>
        <v>-1.6381876136230658</v>
      </c>
      <c r="O5" s="1">
        <f>'2x6B'!U10</f>
        <v>-1.8259542063181009</v>
      </c>
      <c r="P5" s="1">
        <f>'2x7B'!U10</f>
        <v>-2.0133762509168935</v>
      </c>
      <c r="Q5" s="1">
        <f>'2x8B'!U10</f>
        <v>-2.2013314879641013</v>
      </c>
      <c r="R5" s="1">
        <f>'2x9B'!U10</f>
        <v>-2.389981779955102</v>
      </c>
      <c r="S5" s="1">
        <f>'2x10B'!U10</f>
        <v>-2.5792802481811936</v>
      </c>
      <c r="T5">
        <v>4</v>
      </c>
      <c r="U5" s="1">
        <f>'3x4B'!U10</f>
        <v>-2.6116436410122867</v>
      </c>
      <c r="V5" s="1">
        <f>'3x5B'!U10</f>
        <v>-2.9492962708791453</v>
      </c>
      <c r="W5" s="1">
        <f>'3x6B'!U10</f>
        <v>-3.2517357386630019</v>
      </c>
      <c r="X5" s="1">
        <f>'3x7B'!U10</f>
        <v>-3.539756576557779</v>
      </c>
      <c r="Y5" s="1">
        <f>'3x8B'!U10</f>
        <v>-3.8221826891067243</v>
      </c>
      <c r="Z5" s="1">
        <f>'3x9B'!U10</f>
        <v>-4.1027550146215006</v>
      </c>
      <c r="AA5" s="1">
        <f>'3x10B'!U10</f>
        <v>-4.383058804312693</v>
      </c>
    </row>
    <row r="6" spans="1:27" x14ac:dyDescent="0.2">
      <c r="A6">
        <v>5</v>
      </c>
      <c r="B6" s="1">
        <f>'1x2B'!U11</f>
        <v>-0.49422859345511272</v>
      </c>
      <c r="C6" s="1">
        <f>'1x3B'!U11</f>
        <v>-0.60074402161425611</v>
      </c>
      <c r="D6" s="1">
        <f>'1x4B'!U11</f>
        <v>-0.71274519612816323</v>
      </c>
      <c r="E6" s="1">
        <f>'1x5B'!U11</f>
        <v>-0.8282090910000296</v>
      </c>
      <c r="F6" s="1">
        <f>'1x6B'!U11</f>
        <v>-0.94558863920543013</v>
      </c>
      <c r="G6" s="1">
        <f>'1x7B'!U11</f>
        <v>-1.0640871699001013</v>
      </c>
      <c r="H6" s="1">
        <f>'1x8B'!U11</f>
        <v>-1.1832781986280079</v>
      </c>
      <c r="I6" s="1">
        <f>'1x9B'!U11</f>
        <v>-1.3029174652901661</v>
      </c>
      <c r="J6" s="1">
        <f>'1x10B'!U11</f>
        <v>-1.4228562334194641</v>
      </c>
      <c r="K6">
        <v>5</v>
      </c>
      <c r="L6" s="1">
        <f>'2x3B'!U11</f>
        <v>-1.7584649091629019</v>
      </c>
      <c r="M6" s="1">
        <f>'2x4B'!U11</f>
        <v>-1.9743680803827037</v>
      </c>
      <c r="N6" s="1">
        <f>'2x5B'!U11</f>
        <v>-2.1840112163871712</v>
      </c>
      <c r="O6" s="1">
        <f>'2x6B'!U11</f>
        <v>-2.3992594069188637</v>
      </c>
      <c r="P6" s="1">
        <f>'2x7B'!U11</f>
        <v>-2.6203642316946421</v>
      </c>
      <c r="Q6" s="1">
        <f>'2x8B'!U11</f>
        <v>-2.8460063476612714</v>
      </c>
      <c r="R6" s="1">
        <f>'2x9B'!U11</f>
        <v>-3.0749864028215148</v>
      </c>
      <c r="S6" s="1">
        <f>'2x10B'!U11</f>
        <v>-3.3064171579318318</v>
      </c>
      <c r="T6">
        <v>5</v>
      </c>
      <c r="U6" s="1">
        <f>'3x4B'!U11</f>
        <v>-3.7683933143489439</v>
      </c>
      <c r="V6" s="1">
        <f>'3x5B'!U11</f>
        <v>-4.1201636011592839</v>
      </c>
      <c r="W6" s="1">
        <f>'3x6B'!U11</f>
        <v>-4.4366064216525958</v>
      </c>
      <c r="X6" s="1">
        <f>'3x7B'!U11</f>
        <v>-4.7491189058533845</v>
      </c>
      <c r="Y6" s="1">
        <f>'3x8B'!U11</f>
        <v>-5.0663869730440494</v>
      </c>
      <c r="Z6" s="1">
        <f>'3x9B'!U11</f>
        <v>-5.3899877807496663</v>
      </c>
      <c r="AA6" s="1">
        <f>'3x10B'!U11</f>
        <v>-5.719459065870856</v>
      </c>
    </row>
    <row r="7" spans="1:27" x14ac:dyDescent="0.2">
      <c r="A7">
        <v>6</v>
      </c>
      <c r="B7" s="1">
        <f>'1x2B'!U12</f>
        <v>-0.6322069674570332</v>
      </c>
      <c r="C7" s="1">
        <f>'1x3B'!U12</f>
        <v>-0.74582911297554544</v>
      </c>
      <c r="D7" s="1">
        <f>'1x4B'!U12</f>
        <v>-0.87477128022537265</v>
      </c>
      <c r="E7" s="1">
        <f>'1x5B'!U12</f>
        <v>-1.0106352069570699</v>
      </c>
      <c r="F7" s="1">
        <f>'1x6B'!U12</f>
        <v>-1.1499228188975104</v>
      </c>
      <c r="G7" s="1">
        <f>'1x7B'!U12</f>
        <v>-1.2911036842520822</v>
      </c>
      <c r="H7" s="1">
        <f>'1x8B'!U12</f>
        <v>-1.4334216596935234</v>
      </c>
      <c r="I7" s="1">
        <f>'1x9B'!U12</f>
        <v>-1.5764640020853709</v>
      </c>
      <c r="J7" s="1">
        <f>'1x10B'!U12</f>
        <v>-1.7199872990953819</v>
      </c>
      <c r="K7">
        <v>6</v>
      </c>
      <c r="L7" s="1">
        <f>'2x3B'!U12</f>
        <v>-2.3287655405358882</v>
      </c>
      <c r="M7" s="1">
        <f>'2x4B'!U12</f>
        <v>-2.5250940937644661</v>
      </c>
      <c r="N7" s="1">
        <f>'2x5B'!U12</f>
        <v>-2.740869838608154</v>
      </c>
      <c r="O7" s="1">
        <f>'2x6B'!U12</f>
        <v>-2.9783247284942944</v>
      </c>
      <c r="P7" s="1">
        <f>'2x7B'!U12</f>
        <v>-3.2306069485159523</v>
      </c>
      <c r="Q7" s="1">
        <f>'2x8B'!U12</f>
        <v>-3.4926441714583905</v>
      </c>
      <c r="R7" s="1">
        <f>'2x9B'!U12</f>
        <v>-3.761239495210746</v>
      </c>
      <c r="S7" s="1">
        <f>'2x10B'!U12</f>
        <v>-4.0343835056191448</v>
      </c>
      <c r="T7">
        <v>6</v>
      </c>
      <c r="U7" s="1">
        <f>'3x4B'!U12</f>
        <v>-5.073949454993623</v>
      </c>
      <c r="V7" s="1">
        <f>'3x5B'!U12</f>
        <v>-5.3791457448332238</v>
      </c>
      <c r="W7" s="1">
        <f>'3x6B'!U12</f>
        <v>-5.6730759002458511</v>
      </c>
      <c r="X7" s="1">
        <f>'3x7B'!U12</f>
        <v>-5.9896405219554314</v>
      </c>
      <c r="Y7" s="1">
        <f>'3x8B'!U12</f>
        <v>-6.3301788918671456</v>
      </c>
      <c r="Z7" s="1">
        <f>'3x9B'!U12</f>
        <v>-6.6900260546261965</v>
      </c>
      <c r="AA7" s="1">
        <f>'3x10B'!U12</f>
        <v>-7.0645318707945002</v>
      </c>
    </row>
    <row r="8" spans="1:27" x14ac:dyDescent="0.2">
      <c r="A8">
        <v>7</v>
      </c>
      <c r="B8" s="1">
        <f>'1x2B'!U13</f>
        <v>-0.77362650875593664</v>
      </c>
      <c r="C8" s="1">
        <f>'1x3B'!U13</f>
        <v>-0.89148613587152181</v>
      </c>
      <c r="D8" s="1">
        <f>'1x4B'!U13</f>
        <v>-1.0369434750261568</v>
      </c>
      <c r="E8" s="1">
        <f>'1x5B'!U13</f>
        <v>-1.1931107560607788</v>
      </c>
      <c r="F8" s="1">
        <f>'1x6B'!U13</f>
        <v>-1.3542771845453414</v>
      </c>
      <c r="G8" s="1">
        <f>'1x7B'!U13</f>
        <v>-1.5181296168916447</v>
      </c>
      <c r="H8" s="1">
        <f>'1x8B'!U13</f>
        <v>-1.6835699725131041</v>
      </c>
      <c r="I8" s="1">
        <f>'1x9B'!U13</f>
        <v>-1.850013236462893</v>
      </c>
      <c r="J8" s="1">
        <f>'1x10B'!U13</f>
        <v>-2.0171199583044466</v>
      </c>
      <c r="K8">
        <v>7</v>
      </c>
      <c r="L8" s="1">
        <f>'2x3B'!U13</f>
        <v>-2.9388972719134858</v>
      </c>
      <c r="M8" s="1">
        <f>'2x4B'!U13</f>
        <v>-3.0894507124087847</v>
      </c>
      <c r="N8" s="1">
        <f>'2x5B'!U13</f>
        <v>-3.3029272124529654</v>
      </c>
      <c r="O8" s="1">
        <f>'2x6B'!U13</f>
        <v>-3.5596447563857136</v>
      </c>
      <c r="P8" s="1">
        <f>'2x7B'!U13</f>
        <v>-3.841938844371946</v>
      </c>
      <c r="Q8" s="1">
        <f>'2x8B'!U13</f>
        <v>-4.1398555619627952</v>
      </c>
      <c r="R8" s="1">
        <f>'2x9B'!U13</f>
        <v>-4.4478162825021688</v>
      </c>
      <c r="S8" s="1">
        <f>'2x10B'!U13</f>
        <v>-4.7625431106186014</v>
      </c>
      <c r="T8">
        <v>7</v>
      </c>
      <c r="U8" s="1">
        <f>'3x4B'!U13</f>
        <v>-6.5060336667996639</v>
      </c>
      <c r="V8" s="1">
        <f>'3x5B'!U13</f>
        <v>-6.7000059331357473</v>
      </c>
      <c r="W8" s="1">
        <f>'3x6B'!U13</f>
        <v>-6.9399152312417831</v>
      </c>
      <c r="X8" s="1">
        <f>'3x7B'!U13</f>
        <v>-7.2458709433728465</v>
      </c>
      <c r="Y8" s="1">
        <f>'3x8B'!U13</f>
        <v>-7.6025934796410395</v>
      </c>
      <c r="Z8" s="1">
        <f>'3x9B'!U13</f>
        <v>-7.99506413736583</v>
      </c>
      <c r="AA8" s="1">
        <f>'3x10B'!U13</f>
        <v>-8.4126461042044571</v>
      </c>
    </row>
    <row r="9" spans="1:27" x14ac:dyDescent="0.2">
      <c r="A9">
        <v>8</v>
      </c>
      <c r="B9" s="1">
        <f>'1x2B'!U14</f>
        <v>-0.91703637833018581</v>
      </c>
      <c r="C9" s="1">
        <f>'1x3B'!U14</f>
        <v>-1.0373624813541518</v>
      </c>
      <c r="D9" s="1">
        <f>'1x4B'!U14</f>
        <v>-1.1991575419130653</v>
      </c>
      <c r="E9" s="1">
        <f>'1x5B'!U14</f>
        <v>-1.3755976135637626</v>
      </c>
      <c r="F9" s="1">
        <f>'1x6B'!U14</f>
        <v>-1.5586353923212894</v>
      </c>
      <c r="G9" s="1">
        <f>'1x7B'!U14</f>
        <v>-1.7451570841686044</v>
      </c>
      <c r="H9" s="1">
        <f>'1x8B'!U14</f>
        <v>-1.9337189763309137</v>
      </c>
      <c r="I9" s="1">
        <f>'1x9B'!U14</f>
        <v>-2.1235628120216856</v>
      </c>
      <c r="J9" s="1">
        <f>'1x10B'!U14</f>
        <v>-2.3142527987439383</v>
      </c>
      <c r="K9">
        <v>8</v>
      </c>
      <c r="L9" s="1">
        <f>'2x3B'!U14</f>
        <v>-3.5794308941893207</v>
      </c>
      <c r="M9" s="1">
        <f>'2x4B'!U14</f>
        <v>-3.6616762646344236</v>
      </c>
      <c r="N9" s="1">
        <f>'2x5B'!U14</f>
        <v>-3.8673781944346226</v>
      </c>
      <c r="O9" s="1">
        <f>'2x6B'!U14</f>
        <v>-4.1418272244235403</v>
      </c>
      <c r="P9" s="1">
        <f>'2x7B'!U14</f>
        <v>-4.4536269992921138</v>
      </c>
      <c r="Q9" s="1">
        <f>'2x8B'!U14</f>
        <v>-4.7872308061870488</v>
      </c>
      <c r="R9" s="1">
        <f>'2x9B'!U14</f>
        <v>-5.1344751423639252</v>
      </c>
      <c r="S9" s="1">
        <f>'2x10B'!U14</f>
        <v>-5.4907467587261642</v>
      </c>
      <c r="T9">
        <v>8</v>
      </c>
      <c r="U9" s="1">
        <f>'3x4B'!U14</f>
        <v>-8.0448301989973405</v>
      </c>
      <c r="V9" s="1">
        <f>'3x5B'!U14</f>
        <v>-8.0635824818424986</v>
      </c>
      <c r="W9" s="1">
        <f>'3x6B'!U14</f>
        <v>-8.2242540321240121</v>
      </c>
      <c r="X9" s="1">
        <f>'3x7B'!U14</f>
        <v>-8.5098431646831134</v>
      </c>
      <c r="Y9" s="1">
        <f>'3x8B'!U14</f>
        <v>-8.8787172397717811</v>
      </c>
      <c r="Z9" s="1">
        <f>'3x9B'!U14</f>
        <v>-9.3020098390755663</v>
      </c>
      <c r="AA9" s="1">
        <f>'3x10B'!U14</f>
        <v>-9.7618027870483512</v>
      </c>
    </row>
    <row r="10" spans="1:27" x14ac:dyDescent="0.2">
      <c r="A10">
        <v>9</v>
      </c>
      <c r="B10" s="1">
        <f>'1x2B'!U15</f>
        <v>-1.0615777388765886</v>
      </c>
      <c r="C10" s="1">
        <f>'1x3B'!U15</f>
        <v>-1.1833214610391116</v>
      </c>
      <c r="D10" s="1">
        <f>'1x4B'!U15</f>
        <v>-1.3613834048500908</v>
      </c>
      <c r="E10" s="1">
        <f>'1x5B'!U15</f>
        <v>-1.5580870149603991</v>
      </c>
      <c r="F10" s="1">
        <f>'1x6B'!U15</f>
        <v>-1.7629943193804913</v>
      </c>
      <c r="G10" s="1">
        <f>'1x7B'!U15</f>
        <v>-1.9721847974289848</v>
      </c>
      <c r="H10" s="1">
        <f>'1x8B'!U15</f>
        <v>-2.1838680769685896</v>
      </c>
      <c r="I10" s="1">
        <f>'1x9B'!U15</f>
        <v>-2.3971124300363007</v>
      </c>
      <c r="J10" s="1">
        <f>'1x10B'!U15</f>
        <v>-2.6113856594634162</v>
      </c>
      <c r="K10">
        <v>9</v>
      </c>
      <c r="L10" s="1">
        <f>'2x3B'!U15</f>
        <v>-4.2428943527708274</v>
      </c>
      <c r="M10" s="1">
        <f>'2x4B'!U15</f>
        <v>-4.2383667829262057</v>
      </c>
      <c r="N10" s="1">
        <f>'2x5B'!U15</f>
        <v>-4.4329117243627989</v>
      </c>
      <c r="O10" s="1">
        <f>'2x6B'!U15</f>
        <v>-4.7243338133822643</v>
      </c>
      <c r="P10" s="1">
        <f>'2x7B'!U15</f>
        <v>-5.0654296788731772</v>
      </c>
      <c r="Q10" s="1">
        <f>'2x8B'!U15</f>
        <v>-5.4346520655181134</v>
      </c>
      <c r="R10" s="1">
        <f>'2x9B'!U15</f>
        <v>-5.8211544626076046</v>
      </c>
      <c r="S10" s="1">
        <f>'2x10B'!U15</f>
        <v>-6.2189602772853423</v>
      </c>
      <c r="T10">
        <v>9</v>
      </c>
      <c r="U10" s="1">
        <f>'3x4B'!U15</f>
        <v>-9.6729367698668529</v>
      </c>
      <c r="V10" s="1">
        <f>'3x5B'!U15</f>
        <v>-9.4562145700201476</v>
      </c>
      <c r="W10" s="1">
        <f>'3x6B'!U15</f>
        <v>-9.5185034986250354</v>
      </c>
      <c r="X10" s="1">
        <f>'3x7B'!U15</f>
        <v>-9.7775633050782975</v>
      </c>
      <c r="Y10" s="1">
        <f>'3x8B'!U15</f>
        <v>-10.156408380086299</v>
      </c>
      <c r="Z10" s="1">
        <f>'3x9B'!U15</f>
        <v>-10.609670647639005</v>
      </c>
      <c r="AA10" s="1">
        <f>'3x10B'!U15</f>
        <v>-11.111310593818951</v>
      </c>
    </row>
    <row r="11" spans="1:27" x14ac:dyDescent="0.2">
      <c r="A11">
        <v>10</v>
      </c>
      <c r="B11" s="1">
        <f>'1x2B'!U16</f>
        <v>-1.2067533363503102</v>
      </c>
      <c r="C11" s="1">
        <f>'1x3B'!U16</f>
        <v>-1.3293111469683561</v>
      </c>
      <c r="D11" s="1">
        <f>'1x4B'!U16</f>
        <v>-1.5236125467337842</v>
      </c>
      <c r="E11" s="1">
        <f>'1x5B'!U16</f>
        <v>-1.7405769811501202</v>
      </c>
      <c r="F11" s="1">
        <f>'1x6B'!U16</f>
        <v>-1.967353379358046</v>
      </c>
      <c r="G11" s="1">
        <f>'1x7B'!U16</f>
        <v>-2.1992125496122776</v>
      </c>
      <c r="H11" s="1">
        <f>'1x8B'!U16</f>
        <v>-2.4340171909993811</v>
      </c>
      <c r="I11" s="1">
        <f>'1x9B'!U16</f>
        <v>-2.6706620532669616</v>
      </c>
      <c r="J11" s="1">
        <f>'1x10B'!U16</f>
        <v>-2.9085185224235421</v>
      </c>
      <c r="K11">
        <v>10</v>
      </c>
      <c r="L11" s="1">
        <f>'2x3B'!U16</f>
        <v>-4.923468349042226</v>
      </c>
      <c r="M11" s="1">
        <f>'2x4B'!U16</f>
        <v>-4.8175552995567887</v>
      </c>
      <c r="N11" s="1">
        <f>'2x5B'!U16</f>
        <v>-4.9989279784157725</v>
      </c>
      <c r="O11" s="1">
        <f>'2x6B'!U16</f>
        <v>-5.3069605395322696</v>
      </c>
      <c r="P11" s="1">
        <f>'2x7B'!U16</f>
        <v>-5.6772686777186046</v>
      </c>
      <c r="Q11" s="1">
        <f>'2x8B'!U16</f>
        <v>-6.0820860754911461</v>
      </c>
      <c r="R11" s="1">
        <f>'2x9B'!U16</f>
        <v>-6.5078388164391479</v>
      </c>
      <c r="S11" s="1">
        <f>'2x10B'!U16</f>
        <v>-6.9471759790277865</v>
      </c>
      <c r="T11">
        <v>10</v>
      </c>
      <c r="U11" s="1">
        <f>'3x4B'!U16</f>
        <v>-11.375250945796994</v>
      </c>
      <c r="V11" s="1">
        <f>'3x5B'!U16</f>
        <v>-10.868360323617885</v>
      </c>
      <c r="W11" s="1">
        <f>'3x6B'!U16</f>
        <v>-10.818287105360358</v>
      </c>
      <c r="X11" s="1">
        <f>'3x7B'!U16</f>
        <v>-11.047072251085623</v>
      </c>
      <c r="Y11" s="1">
        <f>'3x8B'!U16</f>
        <v>-11.434752613610659</v>
      </c>
      <c r="Z11" s="1">
        <f>'3x9B'!U16</f>
        <v>-11.91759584587491</v>
      </c>
      <c r="AA11" s="1">
        <f>'3x10B'!U16</f>
        <v>-12.460935065119482</v>
      </c>
    </row>
    <row r="12" spans="1:27" x14ac:dyDescent="0.2">
      <c r="B12" s="222" t="s">
        <v>7</v>
      </c>
      <c r="C12" s="222"/>
      <c r="D12" s="222"/>
      <c r="E12" s="222"/>
      <c r="F12" s="222"/>
      <c r="G12" s="222"/>
      <c r="H12" s="222"/>
      <c r="I12" s="222"/>
      <c r="J12" s="222"/>
      <c r="L12" s="222" t="s">
        <v>7</v>
      </c>
      <c r="M12" s="222"/>
      <c r="N12" s="222"/>
      <c r="O12" s="222"/>
      <c r="P12" s="222"/>
      <c r="Q12" s="222"/>
      <c r="R12" s="222"/>
      <c r="S12" s="222"/>
      <c r="U12" s="222" t="s">
        <v>7</v>
      </c>
      <c r="V12" s="222"/>
      <c r="W12" s="222"/>
      <c r="X12" s="222"/>
      <c r="Y12" s="222"/>
      <c r="Z12" s="222"/>
      <c r="AA12" s="222"/>
    </row>
    <row r="13" spans="1:27" x14ac:dyDescent="0.2">
      <c r="A13" t="s">
        <v>8</v>
      </c>
      <c r="B13" s="71" t="s">
        <v>25</v>
      </c>
      <c r="C13" s="71" t="s">
        <v>26</v>
      </c>
      <c r="D13" s="71" t="s">
        <v>27</v>
      </c>
      <c r="E13" s="71" t="s">
        <v>28</v>
      </c>
      <c r="F13" s="71" t="s">
        <v>29</v>
      </c>
      <c r="G13" s="71" t="s">
        <v>30</v>
      </c>
      <c r="H13" s="71" t="s">
        <v>31</v>
      </c>
      <c r="I13" s="71" t="s">
        <v>32</v>
      </c>
      <c r="J13" s="71" t="s">
        <v>33</v>
      </c>
      <c r="K13" t="s">
        <v>8</v>
      </c>
      <c r="L13" s="71" t="s">
        <v>48</v>
      </c>
      <c r="M13" s="71" t="s">
        <v>49</v>
      </c>
      <c r="N13" s="71" t="s">
        <v>50</v>
      </c>
      <c r="O13" s="71" t="s">
        <v>51</v>
      </c>
      <c r="P13" s="71" t="s">
        <v>52</v>
      </c>
      <c r="Q13" s="71" t="s">
        <v>53</v>
      </c>
      <c r="R13" s="71" t="s">
        <v>54</v>
      </c>
      <c r="S13" s="71" t="s">
        <v>55</v>
      </c>
      <c r="T13" t="s">
        <v>8</v>
      </c>
      <c r="U13" s="71" t="s">
        <v>56</v>
      </c>
      <c r="V13" s="71" t="s">
        <v>57</v>
      </c>
      <c r="W13" s="71" t="s">
        <v>58</v>
      </c>
      <c r="X13" s="71" t="s">
        <v>59</v>
      </c>
      <c r="Y13" s="71" t="s">
        <v>60</v>
      </c>
      <c r="Z13" s="71" t="s">
        <v>61</v>
      </c>
      <c r="AA13" s="71" t="s">
        <v>62</v>
      </c>
    </row>
    <row r="14" spans="1:27" x14ac:dyDescent="0.2">
      <c r="A14">
        <v>2</v>
      </c>
      <c r="B14" s="1">
        <f>'1x2B'!R8</f>
        <v>0.7150506658504705</v>
      </c>
      <c r="C14" s="1">
        <f>'1x3B'!R8</f>
        <v>0.84677447383738136</v>
      </c>
      <c r="D14" s="1">
        <f>'1x4B'!R8</f>
        <v>0.90527125729336722</v>
      </c>
      <c r="E14" s="1">
        <f>'1x5B'!R8</f>
        <v>0.93591215327460964</v>
      </c>
      <c r="F14" s="1">
        <f>'1x6B'!R8</f>
        <v>0.95385646349999686</v>
      </c>
      <c r="G14" s="1">
        <f>'1x7B'!R8</f>
        <v>0.96523438257941629</v>
      </c>
      <c r="H14" s="1">
        <f>'1x8B'!R8</f>
        <v>0.97288873928234509</v>
      </c>
      <c r="I14" s="1">
        <f>'1x9B'!R8</f>
        <v>0.97827896465480613</v>
      </c>
      <c r="J14" s="1">
        <f>'1x10B'!R8</f>
        <v>0.9822151837885621</v>
      </c>
      <c r="K14">
        <v>2</v>
      </c>
      <c r="L14" s="1">
        <f>'2x3B'!R8</f>
        <v>0.5806082776394953</v>
      </c>
      <c r="M14" s="1">
        <f>'2x4B'!R8</f>
        <v>0.71581425839563784</v>
      </c>
      <c r="N14" s="1">
        <f>'2x5B'!R8</f>
        <v>0.79624972532375859</v>
      </c>
      <c r="O14" s="1">
        <f>'2x6B'!R8</f>
        <v>0.84739322732880074</v>
      </c>
      <c r="P14" s="1">
        <f>'2x7B'!R8</f>
        <v>0.88171618542939934</v>
      </c>
      <c r="Q14" s="1">
        <f>'2x8B'!R8</f>
        <v>0.9057784767724848</v>
      </c>
      <c r="R14" s="1">
        <f>'2x9B'!R8</f>
        <v>0.92325923093618001</v>
      </c>
      <c r="S14" s="1">
        <f>'2x10B'!R8</f>
        <v>0.93633815990201186</v>
      </c>
      <c r="T14">
        <v>2</v>
      </c>
      <c r="U14" s="1">
        <f>'3x4B'!R8</f>
        <v>0.51604228218137316</v>
      </c>
      <c r="V14" s="1">
        <f>'3x5B'!R8</f>
        <v>0.63508569563546058</v>
      </c>
      <c r="W14" s="1">
        <f>'3x6B'!R8</f>
        <v>0.71657649157230008</v>
      </c>
      <c r="X14" s="1">
        <f>'3x7B'!R8</f>
        <v>0.7742908165488992</v>
      </c>
      <c r="Y14" s="1">
        <f>'3x8B'!R8</f>
        <v>0.81642515001872995</v>
      </c>
      <c r="Z14" s="1">
        <f>'3x9B'!R8</f>
        <v>0.848010108759092</v>
      </c>
      <c r="AA14" s="1">
        <f>'3x10B'!R8</f>
        <v>0.87223640954168202</v>
      </c>
    </row>
    <row r="15" spans="1:27" x14ac:dyDescent="0.2">
      <c r="A15">
        <v>3</v>
      </c>
      <c r="B15" s="1">
        <f>'1x2B'!R9</f>
        <v>0.86723263051392396</v>
      </c>
      <c r="C15" s="1">
        <f>'1x3B'!R9</f>
        <v>0.95031802163668799</v>
      </c>
      <c r="D15" s="1">
        <f>'1x4B'!R9</f>
        <v>0.97666718339366021</v>
      </c>
      <c r="E15" s="1">
        <f>'1x5B'!R9</f>
        <v>0.98731146031458394</v>
      </c>
      <c r="F15" s="1">
        <f>'1x6B'!R9</f>
        <v>0.99237221800483955</v>
      </c>
      <c r="G15" s="1">
        <f>'1x7B'!R9</f>
        <v>0.99507045997876398</v>
      </c>
      <c r="H15" s="1">
        <f>'1x8B'!R9</f>
        <v>0.996635791864668</v>
      </c>
      <c r="I15" s="1">
        <f>'1x9B'!R9</f>
        <v>0.99760448020412551</v>
      </c>
      <c r="J15" s="1">
        <f>'1x10B'!R9</f>
        <v>0.99823527854979266</v>
      </c>
      <c r="K15">
        <v>3</v>
      </c>
      <c r="L15" s="1">
        <f>'2x3B'!R9</f>
        <v>0.75537016392992407</v>
      </c>
      <c r="M15" s="1">
        <f>'2x4B'!R9</f>
        <v>0.86779670975047773</v>
      </c>
      <c r="N15" s="1">
        <f>'2x5B'!R9</f>
        <v>0.92201975305519424</v>
      </c>
      <c r="O15" s="1">
        <f>'2x6B'!R9</f>
        <v>0.95063432051865537</v>
      </c>
      <c r="P15" s="1">
        <f>'2x7B'!R9</f>
        <v>0.96694970650770895</v>
      </c>
      <c r="Q15" s="1">
        <f>'2x8B'!R9</f>
        <v>0.97686234334447852</v>
      </c>
      <c r="R15" s="1">
        <f>'2x9B'!R9</f>
        <v>0.98320568956650378</v>
      </c>
      <c r="S15" s="1">
        <f>'2x10B'!R9</f>
        <v>0.98744223377084928</v>
      </c>
      <c r="T15">
        <v>3</v>
      </c>
      <c r="U15" s="1">
        <f>'3x4B'!R9</f>
        <v>0.69392263362256168</v>
      </c>
      <c r="V15" s="1">
        <f>'3x5B'!R9</f>
        <v>0.80354369798972713</v>
      </c>
      <c r="W15" s="1">
        <f>'3x6B'!R9</f>
        <v>0.86835890749121669</v>
      </c>
      <c r="X15" s="1">
        <f>'3x7B'!R9</f>
        <v>0.90827921881298168</v>
      </c>
      <c r="Y15" s="1">
        <f>'3x8B'!R9</f>
        <v>0.93389140327160303</v>
      </c>
      <c r="Z15" s="1">
        <f>'3x9B'!R9</f>
        <v>0.9509489034775197</v>
      </c>
      <c r="AA15" s="1">
        <f>'3x10B'!R9</f>
        <v>0.96269066498928746</v>
      </c>
    </row>
    <row r="16" spans="1:27" x14ac:dyDescent="0.2">
      <c r="A16">
        <v>4</v>
      </c>
      <c r="B16" s="1">
        <f>'1x2B'!R10</f>
        <v>0.93586548663186242</v>
      </c>
      <c r="C16" s="1">
        <f>'1x3B'!R10</f>
        <v>0.98361604224578014</v>
      </c>
      <c r="D16" s="1">
        <f>'1x4B'!R10</f>
        <v>0.99420186759739848</v>
      </c>
      <c r="E16" s="1">
        <f>'1x5B'!R10</f>
        <v>0.99747499049073296</v>
      </c>
      <c r="F16" s="1">
        <f>'1x6B'!R10</f>
        <v>0.99873505855800937</v>
      </c>
      <c r="G16" s="1">
        <f>'1x7B'!R10</f>
        <v>0.99929954139459309</v>
      </c>
      <c r="H16" s="1">
        <f>'1x8B'!R10</f>
        <v>0.99958192292899206</v>
      </c>
      <c r="I16" s="1">
        <f>'1x9B'!R10</f>
        <v>0.99973552655964726</v>
      </c>
      <c r="J16" s="1">
        <f>'1x10B'!R10</f>
        <v>0.99982475393892856</v>
      </c>
      <c r="K16">
        <v>4</v>
      </c>
      <c r="L16" s="1">
        <f>'2x3B'!R10</f>
        <v>0.8496447471841021</v>
      </c>
      <c r="M16" s="1">
        <f>'2x4B'!R10</f>
        <v>0.93624518523461264</v>
      </c>
      <c r="N16" s="1">
        <f>'2x5B'!R10</f>
        <v>0.96941902749675513</v>
      </c>
      <c r="O16" s="1">
        <f>'2x6B'!R10</f>
        <v>0.9837598637584174</v>
      </c>
      <c r="P16" s="1">
        <f>'2x7B'!R10</f>
        <v>0.99065395570740877</v>
      </c>
      <c r="Q16" s="1">
        <f>'2x8B'!R10</f>
        <v>0.99426813774239808</v>
      </c>
      <c r="R16" s="1">
        <f>'2x9B'!R10</f>
        <v>0.99630038665599552</v>
      </c>
      <c r="S16" s="1">
        <f>'2x10B'!R10</f>
        <v>0.9975103395382019</v>
      </c>
      <c r="T16">
        <v>4</v>
      </c>
      <c r="U16" s="1">
        <f>'3x4B'!R10</f>
        <v>0.79488472557844814</v>
      </c>
      <c r="V16" s="1">
        <f>'3x5B'!R10</f>
        <v>0.88921143472103104</v>
      </c>
      <c r="W16" s="1">
        <f>'3x6B'!R10</f>
        <v>0.93662297359172053</v>
      </c>
      <c r="X16" s="1">
        <f>'3x7B'!R10</f>
        <v>0.96168458629563092</v>
      </c>
      <c r="Y16" s="1">
        <f>'3x8B'!R10</f>
        <v>0.97567869195960977</v>
      </c>
      <c r="Z16" s="1">
        <f>'3x9B'!R10</f>
        <v>0.98390254661073773</v>
      </c>
      <c r="AA16" s="1">
        <f>'3x10B'!R10</f>
        <v>0.98895916502317671</v>
      </c>
    </row>
    <row r="17" spans="1:27" x14ac:dyDescent="0.2">
      <c r="A17">
        <v>5</v>
      </c>
      <c r="B17" s="1">
        <f>'1x2B'!R11</f>
        <v>0.96849700543635486</v>
      </c>
      <c r="C17" s="1">
        <f>'1x3B'!R11</f>
        <v>0.99456712388472479</v>
      </c>
      <c r="D17" s="1">
        <f>'1x4B'!R11</f>
        <v>0.99855603621778166</v>
      </c>
      <c r="E17" s="1">
        <f>'1x5B'!R11</f>
        <v>0.99949701642454813</v>
      </c>
      <c r="F17" s="1">
        <f>'1x6B'!R11</f>
        <v>0.99979011966043319</v>
      </c>
      <c r="G17" s="1">
        <f>'1x7B'!R11</f>
        <v>0.99990043904293124</v>
      </c>
      <c r="H17" s="1">
        <f>'1x8B'!R11</f>
        <v>0.9999480351889497</v>
      </c>
      <c r="I17" s="1">
        <f>'1x9B'!R11</f>
        <v>0.99997079780763043</v>
      </c>
      <c r="J17" s="1">
        <f>'1x10B'!R11</f>
        <v>0.99998259577686699</v>
      </c>
      <c r="K17">
        <v>5</v>
      </c>
      <c r="L17" s="1">
        <f>'2x3B'!R11</f>
        <v>0.90483091503118473</v>
      </c>
      <c r="M17" s="1">
        <f>'2x4B'!R11</f>
        <v>0.96873838780128063</v>
      </c>
      <c r="N17" s="1">
        <f>'2x5B'!R11</f>
        <v>0.98789476461202996</v>
      </c>
      <c r="O17" s="1">
        <f>'2x6B'!R11</f>
        <v>0.99462811071029833</v>
      </c>
      <c r="P17" s="1">
        <f>'2x7B'!R11</f>
        <v>0.99734821466933954</v>
      </c>
      <c r="Q17" s="1">
        <f>'2x8B'!R11</f>
        <v>0.99857698509262627</v>
      </c>
      <c r="R17" s="1">
        <f>'2x9B'!R11</f>
        <v>0.9991838361803238</v>
      </c>
      <c r="S17" s="1">
        <f>'2x10B'!R11</f>
        <v>0.99950591518367704</v>
      </c>
      <c r="T17">
        <v>5</v>
      </c>
      <c r="U17" s="1">
        <f>'3x4B'!R11</f>
        <v>0.85773076370600965</v>
      </c>
      <c r="V17" s="1">
        <f>'3x5B'!R11</f>
        <v>0.93597592702907018</v>
      </c>
      <c r="W17" s="1">
        <f>'3x6B'!R11</f>
        <v>0.96897812446743881</v>
      </c>
      <c r="X17" s="1">
        <f>'3x7B'!R11</f>
        <v>0.98381357381290946</v>
      </c>
      <c r="Y17" s="1">
        <f>'3x8B'!R11</f>
        <v>0.99098289491426494</v>
      </c>
      <c r="Z17" s="1">
        <f>'3x9B'!R11</f>
        <v>0.99468846102483044</v>
      </c>
      <c r="AA17" s="1">
        <f>'3x10B'!R11</f>
        <v>0.99671997144908075</v>
      </c>
    </row>
    <row r="18" spans="1:27" x14ac:dyDescent="0.2">
      <c r="A18">
        <v>6</v>
      </c>
      <c r="B18" s="1">
        <f>'1x2B'!R12</f>
        <v>0.98440065098026597</v>
      </c>
      <c r="C18" s="1">
        <f>'1x3B'!R12</f>
        <v>0.99819519602536078</v>
      </c>
      <c r="D18" s="1">
        <f>'1x4B'!R12</f>
        <v>0.99964020095870831</v>
      </c>
      <c r="E18" s="1">
        <f>'1x5B'!R12</f>
        <v>0.99989978515415867</v>
      </c>
      <c r="F18" s="1">
        <f>'1x6B'!R12</f>
        <v>0.99996517339742719</v>
      </c>
      <c r="G18" s="1">
        <f>'1x7B'!R12</f>
        <v>0.99998584811804658</v>
      </c>
      <c r="H18" s="1">
        <f>'1x8B'!R12</f>
        <v>0.99999354089660331</v>
      </c>
      <c r="I18" s="1">
        <f>'1x9B'!R12</f>
        <v>0.99999677555857924</v>
      </c>
      <c r="J18" s="1">
        <f>'1x10B'!R12</f>
        <v>0.99999827151974163</v>
      </c>
      <c r="K18">
        <v>6</v>
      </c>
      <c r="L18" s="1">
        <f>'2x3B'!R12</f>
        <v>0.93869084771458067</v>
      </c>
      <c r="M18" s="1">
        <f>'2x4B'!R12</f>
        <v>0.98454804755554604</v>
      </c>
      <c r="N18" s="1">
        <f>'2x5B'!R12</f>
        <v>0.99519065207356272</v>
      </c>
      <c r="O18" s="1">
        <f>'2x6B'!R12</f>
        <v>0.99821989433570479</v>
      </c>
      <c r="P18" s="1">
        <f>'2x7B'!R12</f>
        <v>0.9992468845884771</v>
      </c>
      <c r="Q18" s="1">
        <f>'2x8B'!R12</f>
        <v>0.99964652760253181</v>
      </c>
      <c r="R18" s="1">
        <f>'2x9B'!R12</f>
        <v>0.99981989055330489</v>
      </c>
      <c r="S18" s="1">
        <f>'2x10B'!R12</f>
        <v>0.99990192712677572</v>
      </c>
      <c r="T18">
        <v>6</v>
      </c>
      <c r="U18" s="1">
        <f>'3x4B'!R12</f>
        <v>0.89912252351533473</v>
      </c>
      <c r="V18" s="1">
        <f>'3x5B'!R12</f>
        <v>0.9624940597359305</v>
      </c>
      <c r="W18" s="1">
        <f>'3x6B'!R12</f>
        <v>0.98469416787073782</v>
      </c>
      <c r="X18" s="1">
        <f>'3x7B'!R12</f>
        <v>0.99312989824549625</v>
      </c>
      <c r="Y18" s="1">
        <f>'3x8B'!R12</f>
        <v>0.99664740430759058</v>
      </c>
      <c r="Z18" s="1">
        <f>'3x9B'!R12</f>
        <v>0.99824427266602966</v>
      </c>
      <c r="AA18" s="1">
        <f>'3x10B'!R12</f>
        <v>0.99902443935710461</v>
      </c>
    </row>
    <row r="19" spans="1:27" x14ac:dyDescent="0.2">
      <c r="A19">
        <v>7</v>
      </c>
      <c r="B19" s="1">
        <f>'1x2B'!R13</f>
        <v>0.99224512994474701</v>
      </c>
      <c r="C19" s="1">
        <f>'1x3B'!R13</f>
        <v>0.99940008175453299</v>
      </c>
      <c r="D19" s="1">
        <f>'1x4B'!R13</f>
        <v>0.99991033512058214</v>
      </c>
      <c r="E19" s="1">
        <f>'1x5B'!R13</f>
        <v>0.99998003231358046</v>
      </c>
      <c r="F19" s="1">
        <f>'1x6B'!R13</f>
        <v>0.99999422094577661</v>
      </c>
      <c r="G19" s="1">
        <f>'1x7B'!R13</f>
        <v>0.99999798839842058</v>
      </c>
      <c r="H19" s="1">
        <f>'1x8B'!R13</f>
        <v>0.99999919714641861</v>
      </c>
      <c r="I19" s="1">
        <f>'1x9B'!R13</f>
        <v>0.9999996439638078</v>
      </c>
      <c r="J19" s="1">
        <f>'1x10B'!R13</f>
        <v>0.9999998283378525</v>
      </c>
      <c r="K19">
        <v>7</v>
      </c>
      <c r="L19" s="1">
        <f>'2x3B'!R13</f>
        <v>0.96006833839010886</v>
      </c>
      <c r="M19" s="1">
        <f>'2x4B'!R13</f>
        <v>0.99233246884905546</v>
      </c>
      <c r="N19" s="1">
        <f>'2x5B'!R13</f>
        <v>0.99808649748108014</v>
      </c>
      <c r="O19" s="1">
        <f>'2x6B'!R13</f>
        <v>0.99940976760585754</v>
      </c>
      <c r="P19" s="1">
        <f>'2x7B'!R13</f>
        <v>0.99978605516130825</v>
      </c>
      <c r="Q19" s="1">
        <f>'2x8B'!R13</f>
        <v>0.99991218691093309</v>
      </c>
      <c r="R19" s="1">
        <f>'2x9B'!R13</f>
        <v>0.99996025100743724</v>
      </c>
      <c r="S19" s="1">
        <f>'2x10B'!R13</f>
        <v>0.99998053235763051</v>
      </c>
      <c r="T19">
        <v>7</v>
      </c>
      <c r="U19" s="1">
        <f>'3x4B'!R13</f>
        <v>0.92740649713591161</v>
      </c>
      <c r="V19" s="1">
        <f>'3x5B'!R13</f>
        <v>0.97785665238570874</v>
      </c>
      <c r="W19" s="1">
        <f>'3x6B'!R13</f>
        <v>0.99241888827042113</v>
      </c>
      <c r="X19" s="1">
        <f>'3x7B'!R13</f>
        <v>0.99707830513102502</v>
      </c>
      <c r="Y19" s="1">
        <f>'3x8B'!R13</f>
        <v>0.99875217751712075</v>
      </c>
      <c r="Z19" s="1">
        <f>'3x9B'!R13</f>
        <v>0.99941930368211906</v>
      </c>
      <c r="AA19" s="1">
        <f>'3x10B'!R13</f>
        <v>0.99970974495454534</v>
      </c>
    </row>
    <row r="20" spans="1:27" x14ac:dyDescent="0.2">
      <c r="A20">
        <v>8</v>
      </c>
      <c r="B20" s="1">
        <f>'1x2B'!R14</f>
        <v>0.99613730682347656</v>
      </c>
      <c r="C20" s="1">
        <f>'1x3B'!R14</f>
        <v>0.99980054676741381</v>
      </c>
      <c r="D20" s="1">
        <f>'1x4B'!R14</f>
        <v>0.99997765402264815</v>
      </c>
      <c r="E20" s="1">
        <f>'1x5B'!R14</f>
        <v>0.99999602143090582</v>
      </c>
      <c r="F20" s="1">
        <f>'1x6B'!R14</f>
        <v>0.99999904103341342</v>
      </c>
      <c r="G20" s="1">
        <f>'1x7B'!R14</f>
        <v>0.99999971406316024</v>
      </c>
      <c r="H20" s="1">
        <f>'1x8B'!R14</f>
        <v>0.99999990020687735</v>
      </c>
      <c r="I20" s="1">
        <f>'1x9B'!R14</f>
        <v>0.99999996068720987</v>
      </c>
      <c r="J20" s="1">
        <f>'1x10B'!R14</f>
        <v>0.99999998295155879</v>
      </c>
      <c r="K20">
        <v>8</v>
      </c>
      <c r="L20" s="1">
        <f>'2x3B'!R14</f>
        <v>0.97380951874940636</v>
      </c>
      <c r="M20" s="1">
        <f>'2x4B'!R14</f>
        <v>0.99618787322016311</v>
      </c>
      <c r="N20" s="1">
        <f>'2x5B'!R14</f>
        <v>0.99923823302027792</v>
      </c>
      <c r="O20" s="1">
        <f>'2x6B'!R14</f>
        <v>0.99980425711722221</v>
      </c>
      <c r="P20" s="1">
        <f>'2x7B'!R14</f>
        <v>0.9999392179485499</v>
      </c>
      <c r="Q20" s="1">
        <f>'2x8B'!R14</f>
        <v>0.99997818388894422</v>
      </c>
      <c r="R20" s="1">
        <f>'2x9B'!R14</f>
        <v>0.99999122751798852</v>
      </c>
      <c r="S20" s="1">
        <f>'2x10B'!R14</f>
        <v>0.99999613560770062</v>
      </c>
      <c r="T20">
        <v>8</v>
      </c>
      <c r="U20" s="1">
        <f>'3x4B'!R14</f>
        <v>0.94722312204922632</v>
      </c>
      <c r="V20" s="1">
        <f>'3x5B'!R14</f>
        <v>0.98686710400222422</v>
      </c>
      <c r="W20" s="1">
        <f>'3x6B'!R14</f>
        <v>0.99623781215336826</v>
      </c>
      <c r="X20" s="1">
        <f>'3x7B'!R14</f>
        <v>0.99875642688167032</v>
      </c>
      <c r="Y20" s="1">
        <f>'3x8B'!R14</f>
        <v>0.99953538355885252</v>
      </c>
      <c r="Z20" s="1">
        <f>'3x9B'!R14</f>
        <v>0.99980790083677706</v>
      </c>
      <c r="AA20" s="1">
        <f>'3x10B'!R14</f>
        <v>0.99991363265642663</v>
      </c>
    </row>
    <row r="21" spans="1:27" x14ac:dyDescent="0.2">
      <c r="A21">
        <v>9</v>
      </c>
      <c r="B21" s="1">
        <f>'1x2B'!R15</f>
        <v>0.99807412948086194</v>
      </c>
      <c r="C21" s="1">
        <f>'1x3B'!R15</f>
        <v>0.99993368389650228</v>
      </c>
      <c r="D21" s="1">
        <f>'1x4B'!R15</f>
        <v>0.99999443096454499</v>
      </c>
      <c r="E21" s="1">
        <f>'1x5B'!R15</f>
        <v>0.99999920726733615</v>
      </c>
      <c r="F21" s="1">
        <f>'1x6B'!R15</f>
        <v>0.99999984087062621</v>
      </c>
      <c r="G21" s="1">
        <f>'1x7B'!R15</f>
        <v>0.99999995935582564</v>
      </c>
      <c r="H21" s="1">
        <f>'1x8B'!R15</f>
        <v>0.99999998759591069</v>
      </c>
      <c r="I21" s="1">
        <f>'1x9B'!R15</f>
        <v>0.9999999956591622</v>
      </c>
      <c r="J21" s="1">
        <f>'1x10B'!R15</f>
        <v>0.99999999830685304</v>
      </c>
      <c r="K21">
        <v>9</v>
      </c>
      <c r="L21" s="1">
        <f>'2x3B'!R15</f>
        <v>0.98274436048371017</v>
      </c>
      <c r="M21" s="1">
        <f>'2x4B'!R15</f>
        <v>0.99810287671677478</v>
      </c>
      <c r="N21" s="1">
        <f>'2x5B'!R15</f>
        <v>0.9996966703783251</v>
      </c>
      <c r="O21" s="1">
        <f>'2x6B'!R15</f>
        <v>0.99993508017681809</v>
      </c>
      <c r="P21" s="1">
        <f>'2x7B'!R15</f>
        <v>0.99998273135177029</v>
      </c>
      <c r="Q21" s="1">
        <f>'2x8B'!R15</f>
        <v>0.99999458000386476</v>
      </c>
      <c r="R21" s="1">
        <f>'2x9B'!R15</f>
        <v>0.99999806393322965</v>
      </c>
      <c r="S21" s="1">
        <f>'2x10B'!R15</f>
        <v>0.99999923290398163</v>
      </c>
      <c r="T21">
        <v>9</v>
      </c>
      <c r="U21" s="1">
        <f>'3x4B'!R15</f>
        <v>0.96135178717606962</v>
      </c>
      <c r="V21" s="1">
        <f>'3x5B'!R15</f>
        <v>0.99219020358233478</v>
      </c>
      <c r="W21" s="1">
        <f>'3x6B'!R15</f>
        <v>0.99813121309841746</v>
      </c>
      <c r="X21" s="1">
        <f>'3x7B'!R15</f>
        <v>0.99947050370959323</v>
      </c>
      <c r="Y21" s="1">
        <f>'3x8B'!R15</f>
        <v>0.99982697866022763</v>
      </c>
      <c r="Z21" s="1">
        <f>'3x9B'!R15</f>
        <v>0.99993644791704472</v>
      </c>
      <c r="AA21" s="1">
        <f>'3x10B'!R15</f>
        <v>0.999974300035673</v>
      </c>
    </row>
    <row r="22" spans="1:27" x14ac:dyDescent="0.2">
      <c r="A22">
        <v>10</v>
      </c>
      <c r="B22" s="1">
        <f>'1x2B'!R16</f>
        <v>0.99903933116928245</v>
      </c>
      <c r="C22" s="1">
        <f>'1x3B'!R16</f>
        <v>0.99997795010455925</v>
      </c>
      <c r="D22" s="1">
        <f>'1x4B'!R16</f>
        <v>0.99999861208931518</v>
      </c>
      <c r="E22" s="1">
        <f>'1x5B'!R16</f>
        <v>0.99999984204741454</v>
      </c>
      <c r="F22" s="1">
        <f>'1x6B'!R16</f>
        <v>0.99999997359432624</v>
      </c>
      <c r="G22" s="1">
        <f>'1x7B'!R16</f>
        <v>0.99999999422267938</v>
      </c>
      <c r="H22" s="1">
        <f>'1x8B'!R16</f>
        <v>0.99999999845819643</v>
      </c>
      <c r="I22" s="1">
        <f>'1x9B'!R16</f>
        <v>0.99999999952069396</v>
      </c>
      <c r="J22" s="1">
        <f>'1x10B'!R16</f>
        <v>0.99999999983184762</v>
      </c>
      <c r="K22">
        <v>10</v>
      </c>
      <c r="L22" s="1">
        <f>'2x3B'!R16</f>
        <v>0.98859753328165978</v>
      </c>
      <c r="M22" s="1">
        <f>'2x4B'!R16</f>
        <v>0.99905543735644775</v>
      </c>
      <c r="N22" s="1">
        <f>'2x5B'!R16</f>
        <v>0.99987920550439624</v>
      </c>
      <c r="O22" s="1">
        <f>'2x6B'!R16</f>
        <v>0.99997846831099835</v>
      </c>
      <c r="P22" s="1">
        <f>'2x7B'!R16</f>
        <v>0.99999509381391682</v>
      </c>
      <c r="Q22" s="1">
        <f>'2x8B'!R16</f>
        <v>0.99999865345304462</v>
      </c>
      <c r="R22" s="1">
        <f>'2x9B'!R16</f>
        <v>0.99999957271415862</v>
      </c>
      <c r="S22" s="1">
        <f>'2x10B'!R16</f>
        <v>0.99999984772858641</v>
      </c>
      <c r="T22">
        <v>10</v>
      </c>
      <c r="U22" s="1">
        <f>'3x4B'!R16</f>
        <v>0.97155095793536361</v>
      </c>
      <c r="V22" s="1">
        <f>'3x5B'!R16</f>
        <v>0.99534835195484539</v>
      </c>
      <c r="W22" s="1">
        <f>'3x6B'!R16</f>
        <v>0.99907128306859749</v>
      </c>
      <c r="X22" s="1">
        <f>'3x7B'!R16</f>
        <v>0.99977451350004354</v>
      </c>
      <c r="Y22" s="1">
        <f>'3x8B'!R16</f>
        <v>0.99993556403340023</v>
      </c>
      <c r="Z22" s="1">
        <f>'3x9B'!R16</f>
        <v>0.99997897464485241</v>
      </c>
      <c r="AA22" s="1">
        <f>'3x10B'!R16</f>
        <v>0.99999235250152729</v>
      </c>
    </row>
    <row r="23" spans="1:27" x14ac:dyDescent="0.2">
      <c r="B23" s="222" t="s">
        <v>37</v>
      </c>
      <c r="C23" s="222"/>
      <c r="D23" s="222"/>
      <c r="E23" s="222"/>
      <c r="F23" s="222"/>
      <c r="G23" s="222"/>
      <c r="H23" s="222"/>
      <c r="I23" s="222"/>
      <c r="J23" s="222"/>
      <c r="L23" s="222" t="s">
        <v>37</v>
      </c>
      <c r="M23" s="222"/>
      <c r="N23" s="222"/>
      <c r="O23" s="222"/>
      <c r="P23" s="222"/>
      <c r="Q23" s="222"/>
      <c r="R23" s="222"/>
      <c r="S23" s="222"/>
      <c r="U23" s="222" t="s">
        <v>37</v>
      </c>
      <c r="V23" s="222"/>
      <c r="W23" s="222"/>
      <c r="X23" s="222"/>
      <c r="Y23" s="222"/>
      <c r="Z23" s="222"/>
      <c r="AA23" s="222"/>
    </row>
    <row r="24" spans="1:27" x14ac:dyDescent="0.2">
      <c r="A24" t="s">
        <v>8</v>
      </c>
      <c r="B24" s="71" t="s">
        <v>25</v>
      </c>
      <c r="C24" s="71" t="s">
        <v>26</v>
      </c>
      <c r="D24" s="71" t="s">
        <v>27</v>
      </c>
      <c r="E24" s="71" t="s">
        <v>28</v>
      </c>
      <c r="F24" s="71" t="s">
        <v>29</v>
      </c>
      <c r="G24" s="71" t="s">
        <v>30</v>
      </c>
      <c r="H24" s="71" t="s">
        <v>31</v>
      </c>
      <c r="I24" s="71" t="s">
        <v>32</v>
      </c>
      <c r="J24" s="71" t="s">
        <v>33</v>
      </c>
      <c r="K24" t="s">
        <v>8</v>
      </c>
      <c r="L24" s="71" t="s">
        <v>48</v>
      </c>
      <c r="M24" s="71" t="s">
        <v>49</v>
      </c>
      <c r="N24" s="71" t="s">
        <v>50</v>
      </c>
      <c r="O24" s="71" t="s">
        <v>51</v>
      </c>
      <c r="P24" s="71" t="s">
        <v>52</v>
      </c>
      <c r="Q24" s="71" t="s">
        <v>53</v>
      </c>
      <c r="R24" s="71" t="s">
        <v>54</v>
      </c>
      <c r="S24" s="71" t="s">
        <v>55</v>
      </c>
      <c r="T24" t="s">
        <v>8</v>
      </c>
      <c r="U24" s="71" t="s">
        <v>56</v>
      </c>
      <c r="V24" s="71" t="s">
        <v>57</v>
      </c>
      <c r="W24" s="71" t="s">
        <v>58</v>
      </c>
      <c r="X24" s="71" t="s">
        <v>59</v>
      </c>
      <c r="Y24" s="71" t="s">
        <v>60</v>
      </c>
      <c r="Z24" s="71" t="s">
        <v>61</v>
      </c>
      <c r="AA24" s="71" t="s">
        <v>62</v>
      </c>
    </row>
    <row r="25" spans="1:27" x14ac:dyDescent="0.2">
      <c r="A25">
        <v>2</v>
      </c>
      <c r="B25" s="1">
        <f>'1x2B'!F20</f>
        <v>8.3910137932165831</v>
      </c>
      <c r="C25" s="1">
        <f>'1x3B'!F20</f>
        <v>14.171423880574531</v>
      </c>
      <c r="D25" s="1">
        <f>'1x4B'!F20</f>
        <v>22.092825591079922</v>
      </c>
      <c r="E25" s="1">
        <f>'1x5B'!F20</f>
        <v>32.054290453473342</v>
      </c>
      <c r="F25" s="1">
        <f>'1x6B'!F20</f>
        <v>44.031782146643849</v>
      </c>
      <c r="G25" s="1">
        <f>'1x7B'!F20</f>
        <v>58.016996711565554</v>
      </c>
      <c r="H25" s="1">
        <f>'1x8B'!F20</f>
        <v>74.006406994813261</v>
      </c>
      <c r="I25" s="1">
        <f>'1x9B'!F20</f>
        <v>91.998298288829346</v>
      </c>
      <c r="J25" s="1">
        <f>'1x10B'!F20</f>
        <v>111.99175273967187</v>
      </c>
      <c r="K25">
        <v>2</v>
      </c>
      <c r="L25" s="1">
        <f>'2x3B'!F20</f>
        <v>20.667979534819693</v>
      </c>
      <c r="M25" s="1">
        <f>'2x4B'!F20</f>
        <v>27.940209021298646</v>
      </c>
      <c r="N25" s="1">
        <f>'2x5B'!F20</f>
        <v>37.676622102195225</v>
      </c>
      <c r="O25" s="1">
        <f>'2x6B'!F20</f>
        <v>49.563766437448052</v>
      </c>
      <c r="P25" s="1">
        <f>'2x7B'!F20</f>
        <v>63.512500876603248</v>
      </c>
      <c r="Q25" s="1">
        <f>'2x8B'!F20</f>
        <v>79.489634437499561</v>
      </c>
      <c r="R25" s="1">
        <f>'2x9B'!F20</f>
        <v>97.480747534731364</v>
      </c>
      <c r="S25" s="1">
        <f>'2x10B'!F20</f>
        <v>117.47892450683794</v>
      </c>
      <c r="T25">
        <v>2</v>
      </c>
      <c r="U25" s="1">
        <f>'3x4B'!F20</f>
        <v>38.756514127984978</v>
      </c>
      <c r="V25" s="1">
        <f>'3x5B'!F20</f>
        <v>47.23771958047692</v>
      </c>
      <c r="W25" s="1">
        <f>'3x6B'!F20</f>
        <v>58.6120260627645</v>
      </c>
      <c r="X25" s="1">
        <f>'3x7B'!F20</f>
        <v>72.324246656570551</v>
      </c>
      <c r="Y25" s="1">
        <f>'3x8B'!F20</f>
        <v>88.189345953328626</v>
      </c>
      <c r="Z25" s="1">
        <f>'3x9B'!F20</f>
        <v>106.13081031746022</v>
      </c>
      <c r="AA25" s="1">
        <f>'3x10B'!F20</f>
        <v>126.11259836974665</v>
      </c>
    </row>
    <row r="26" spans="1:27" x14ac:dyDescent="0.2">
      <c r="A26">
        <v>3</v>
      </c>
      <c r="B26" s="1">
        <f>'1x2B'!F21</f>
        <v>16.143304007949482</v>
      </c>
      <c r="C26" s="1">
        <f>'1x3B'!F21</f>
        <v>41.038893414682526</v>
      </c>
      <c r="D26" s="1">
        <f>'1x4B'!F21</f>
        <v>86.006780434786606</v>
      </c>
      <c r="E26" s="1">
        <f>'1x5B'!F21</f>
        <v>156.99199921229805</v>
      </c>
      <c r="F26" s="1">
        <f>'1x6B'!F21</f>
        <v>259.983094366253</v>
      </c>
      <c r="G26" s="1">
        <f>'1x7B'!F21</f>
        <v>400.97663034687531</v>
      </c>
      <c r="H26" s="1">
        <f>'1x8B'!F21</f>
        <v>585.97132951382173</v>
      </c>
      <c r="I26" s="1">
        <f>'1x9B'!F21</f>
        <v>820.96664184228575</v>
      </c>
      <c r="J26" s="1">
        <f>'1x10B'!F21</f>
        <v>1111.9623037292129</v>
      </c>
      <c r="K26">
        <v>3</v>
      </c>
      <c r="L26" s="1">
        <f>'2x3B'!F21</f>
        <v>51.630315654905907</v>
      </c>
      <c r="M26" s="1">
        <f>'2x4B'!F21</f>
        <v>96.796863892412048</v>
      </c>
      <c r="N26" s="1">
        <f>'2x5B'!F21</f>
        <v>168.10919667002116</v>
      </c>
      <c r="O26" s="1">
        <f>'2x6B'!F21</f>
        <v>271.39773352516676</v>
      </c>
      <c r="P26" s="1">
        <f>'2x7B'!F21</f>
        <v>412.63780040954902</v>
      </c>
      <c r="Q26" s="1">
        <f>'2x8B'!F21</f>
        <v>597.83244177532958</v>
      </c>
      <c r="R26" s="1">
        <f>'2x9B'!F21</f>
        <v>832.9894839818287</v>
      </c>
      <c r="S26" s="1">
        <f>'2x10B'!F21</f>
        <v>1124.1163908506592</v>
      </c>
      <c r="T26">
        <v>3</v>
      </c>
      <c r="U26" s="1">
        <f>'3x4B'!F21</f>
        <v>121.05095860828956</v>
      </c>
      <c r="V26" s="1">
        <f>'3x5B'!F21</f>
        <v>192.89554555374235</v>
      </c>
      <c r="W26" s="1">
        <f>'3x6B'!F21</f>
        <v>297.11217075597239</v>
      </c>
      <c r="X26" s="1">
        <f>'3x7B'!F21</f>
        <v>439.29222615205038</v>
      </c>
      <c r="Y26" s="1">
        <f>'3x8B'!F21</f>
        <v>625.34037464541871</v>
      </c>
      <c r="Z26" s="1">
        <f>'3x9B'!F21</f>
        <v>861.24501222410947</v>
      </c>
      <c r="AA26" s="1">
        <f>'3x10B'!F21</f>
        <v>1153.0183478120168</v>
      </c>
    </row>
    <row r="27" spans="1:27" x14ac:dyDescent="0.2">
      <c r="A27">
        <v>4</v>
      </c>
      <c r="B27" s="1">
        <f>'1x2B'!F22</f>
        <v>32.055888830742809</v>
      </c>
      <c r="C27" s="1">
        <f>'1x3B'!F22</f>
        <v>121.99882357145931</v>
      </c>
      <c r="D27" s="1">
        <f>'1x4B'!F22</f>
        <v>341.98286191279095</v>
      </c>
      <c r="E27" s="1">
        <f>'1x5B'!F22</f>
        <v>781.9744930309073</v>
      </c>
      <c r="F27" s="1">
        <f>'1x6B'!F22</f>
        <v>1555.9682086695661</v>
      </c>
      <c r="G27" s="1">
        <f>'1x7B'!F22</f>
        <v>2801.9626588564247</v>
      </c>
      <c r="H27" s="1">
        <f>'1x8B'!F22</f>
        <v>4681.9574190443382</v>
      </c>
      <c r="I27" s="1">
        <f>'1x9B'!F22</f>
        <v>7381.9523303293217</v>
      </c>
      <c r="J27" s="1">
        <f>'1x10B'!F22</f>
        <v>11111.947324999539</v>
      </c>
      <c r="K27">
        <v>4</v>
      </c>
      <c r="L27" s="1">
        <f>'2x3B'!F22</f>
        <v>141.23549918681277</v>
      </c>
      <c r="M27" s="1">
        <f>'2x4B'!F22</f>
        <v>363.15273537540253</v>
      </c>
      <c r="N27" s="1">
        <f>'2x5B'!F22</f>
        <v>804.60562241503033</v>
      </c>
      <c r="O27" s="1">
        <f>'2x6B'!F22</f>
        <v>1579.6537928097632</v>
      </c>
      <c r="P27" s="1">
        <f>'2x7B'!F22</f>
        <v>2826.4158073245353</v>
      </c>
      <c r="Q27" s="1">
        <f>'2x8B'!F22</f>
        <v>4706.9797596315284</v>
      </c>
      <c r="R27" s="1">
        <f>'2x9B'!F22</f>
        <v>7407.4045326534442</v>
      </c>
      <c r="S27" s="1">
        <f>'2x10B'!F22</f>
        <v>11137.729163933662</v>
      </c>
      <c r="T27">
        <v>4</v>
      </c>
      <c r="U27" s="1">
        <f>'3x4B'!F22</f>
        <v>427.73497723531864</v>
      </c>
      <c r="V27" s="1">
        <f>'3x5B'!F22</f>
        <v>877.18170228513361</v>
      </c>
      <c r="W27" s="1">
        <f>'3x6B'!F22</f>
        <v>1659.1521282472811</v>
      </c>
      <c r="X27" s="1">
        <f>'3x7B'!F22</f>
        <v>2911.5575313372588</v>
      </c>
      <c r="Y27" s="1">
        <f>'3x8B'!F22</f>
        <v>4796.661071484933</v>
      </c>
      <c r="Z27" s="1">
        <f>'3x9B'!F22</f>
        <v>7500.7428585503558</v>
      </c>
      <c r="AA27" s="1">
        <f>'3x10B'!F22</f>
        <v>11234.033105643581</v>
      </c>
    </row>
    <row r="28" spans="1:27" x14ac:dyDescent="0.2">
      <c r="A28">
        <v>5</v>
      </c>
      <c r="B28" s="1">
        <f>'1x2B'!F23</f>
        <v>64.016718329517175</v>
      </c>
      <c r="C28" s="1">
        <f>'1x3B'!F23</f>
        <v>364.98290691747565</v>
      </c>
      <c r="D28" s="1">
        <f>'1x4B'!F23</f>
        <v>1365.9724146943279</v>
      </c>
      <c r="E28" s="1">
        <f>'1x5B'!F23</f>
        <v>3906.9651392949286</v>
      </c>
      <c r="F28" s="1">
        <f>'1x6B'!F23</f>
        <v>9331.9585946386669</v>
      </c>
      <c r="G28" s="1">
        <f>'1x7B'!F23</f>
        <v>19608.952286056716</v>
      </c>
      <c r="H28" s="1">
        <f>'1x8B'!F23</f>
        <v>37449.946079371861</v>
      </c>
      <c r="I28" s="1">
        <f>'1x9B'!F23</f>
        <v>66430.939929087093</v>
      </c>
      <c r="J28" s="1">
        <f>'1x10B'!F23</f>
        <v>111111.93381688889</v>
      </c>
      <c r="K28">
        <v>5</v>
      </c>
      <c r="L28" s="1">
        <f>'2x3B'!F23</f>
        <v>401.17992651421434</v>
      </c>
      <c r="M28" s="1">
        <f>'2x4B'!F23</f>
        <v>1408.016877596679</v>
      </c>
      <c r="N28" s="1">
        <f>'2x5B'!F23</f>
        <v>3952.8501819053445</v>
      </c>
      <c r="O28" s="1">
        <f>'2x6B'!F23</f>
        <v>9380.3904188241013</v>
      </c>
      <c r="P28" s="1">
        <f>'2x7B'!F23</f>
        <v>19659.131797313636</v>
      </c>
      <c r="Q28" s="1">
        <f>'2x8B'!F23</f>
        <v>37501.365001443919</v>
      </c>
      <c r="R28" s="1">
        <f>'2x9B'!F23</f>
        <v>66483.261232431993</v>
      </c>
      <c r="S28" s="1">
        <f>'2x10B'!F23</f>
        <v>111164.92490150151</v>
      </c>
      <c r="T28">
        <v>5</v>
      </c>
      <c r="U28" s="1">
        <f>'3x4B'!F23</f>
        <v>1590.242600261352</v>
      </c>
      <c r="V28" s="1">
        <f>'3x5B'!F23</f>
        <v>4172.1158495978243</v>
      </c>
      <c r="W28" s="1">
        <f>'3x6B'!F23</f>
        <v>9628.700343599472</v>
      </c>
      <c r="X28" s="1">
        <f>'3x7B'!F23</f>
        <v>19929.588818347242</v>
      </c>
      <c r="Y28" s="1">
        <f>'3x8B'!F23</f>
        <v>37788.745085493953</v>
      </c>
      <c r="Z28" s="1">
        <f>'3x9B'!F23</f>
        <v>66783.72435481759</v>
      </c>
      <c r="AA28" s="1">
        <f>'3x10B'!F23</f>
        <v>111475.64329273225</v>
      </c>
    </row>
    <row r="29" spans="1:27" x14ac:dyDescent="0.2">
      <c r="A29">
        <v>6</v>
      </c>
      <c r="B29" s="1">
        <f>'1x2B'!F24</f>
        <v>127.99666464516173</v>
      </c>
      <c r="C29" s="1">
        <f>'1x3B'!F24</f>
        <v>1093.9744093621705</v>
      </c>
      <c r="D29" s="1">
        <f>'1x4B'!F24</f>
        <v>5461.965209846071</v>
      </c>
      <c r="E29" s="1">
        <f>'1x5B'!F24</f>
        <v>19531.95739209903</v>
      </c>
      <c r="F29" s="1">
        <f>'1x6B'!F24</f>
        <v>55987.949870078992</v>
      </c>
      <c r="G29" s="1">
        <f>'1x7B'!F24</f>
        <v>137257.94245819884</v>
      </c>
      <c r="H29" s="1">
        <f>'1x8B'!F24</f>
        <v>299593.93510820391</v>
      </c>
      <c r="I29" s="1">
        <f>'1x9B'!F24</f>
        <v>597871.92780300835</v>
      </c>
      <c r="J29" s="1">
        <f>'1x10B'!F24</f>
        <v>1111111.9205350194</v>
      </c>
      <c r="K29">
        <v>6</v>
      </c>
      <c r="L29" s="1">
        <f>'2x3B'!F24</f>
        <v>1163.3223043120952</v>
      </c>
      <c r="M29" s="1">
        <f>'2x4B'!F24</f>
        <v>5545.69176543104</v>
      </c>
      <c r="N29" s="1">
        <f>'2x5B'!F24</f>
        <v>19624.380473538025</v>
      </c>
      <c r="O29" s="1">
        <f>'2x6B'!F24</f>
        <v>56085.838719190782</v>
      </c>
      <c r="P29" s="1">
        <f>'2x7B'!F24</f>
        <v>137359.44751684321</v>
      </c>
      <c r="Q29" s="1">
        <f>'2x8B'!F24</f>
        <v>299697.93494758219</v>
      </c>
      <c r="R29" s="1">
        <f>'2x9B'!F24</f>
        <v>597977.70143294113</v>
      </c>
      <c r="S29" s="1">
        <f>'2x10B'!F24</f>
        <v>1111218.9804381928</v>
      </c>
      <c r="T29">
        <v>6</v>
      </c>
      <c r="U29" s="1">
        <f>'3x4B'!F24</f>
        <v>6072.5872805997824</v>
      </c>
      <c r="V29" s="1">
        <f>'3x5B'!F24</f>
        <v>20291.034321145049</v>
      </c>
      <c r="W29" s="1">
        <f>'3x6B'!F24</f>
        <v>56856.231941600534</v>
      </c>
      <c r="X29" s="1">
        <f>'3x7B'!F24</f>
        <v>138205.48575013404</v>
      </c>
      <c r="Y29" s="1">
        <f>'3x8B'!F24</f>
        <v>300599.78955961677</v>
      </c>
      <c r="Z29" s="1">
        <f>'3x9B'!F24</f>
        <v>598921.54292381508</v>
      </c>
      <c r="AA29" s="1">
        <f>'3x10B'!F24</f>
        <v>1112195.0136825731</v>
      </c>
    </row>
    <row r="30" spans="1:27" x14ac:dyDescent="0.2">
      <c r="A30">
        <v>7</v>
      </c>
      <c r="B30" s="1">
        <f>'1x2B'!F25</f>
        <v>255.98513143031897</v>
      </c>
      <c r="C30" s="1">
        <f>'1x3B'!F25</f>
        <v>3280.96831275362</v>
      </c>
      <c r="D30" s="1">
        <f>'1x4B'!F25</f>
        <v>21845.958815262937</v>
      </c>
      <c r="E30" s="1">
        <f>'1x5B'!F25</f>
        <v>97656.949983353959</v>
      </c>
      <c r="F30" s="1">
        <f>'1x6B'!F25</f>
        <v>335923.94132267183</v>
      </c>
      <c r="G30" s="1">
        <f>'1x7B'!F25</f>
        <v>960800.93274867383</v>
      </c>
      <c r="H30" s="1">
        <f>'1x8B'!F25</f>
        <v>2396745.9242360489</v>
      </c>
      <c r="I30" s="1">
        <f>'1x9B'!F25</f>
        <v>5380840.9157741107</v>
      </c>
      <c r="J30" s="1">
        <f>'1x10B'!F25</f>
        <v>11111111.907357331</v>
      </c>
      <c r="K30">
        <v>7</v>
      </c>
      <c r="L30" s="1">
        <f>'2x3B'!F25</f>
        <v>3415.3818732303921</v>
      </c>
      <c r="M30" s="1">
        <f>'2x4B'!F25</f>
        <v>22012.783704775371</v>
      </c>
      <c r="N30" s="1">
        <f>'2x5B'!F25</f>
        <v>97842.221336985036</v>
      </c>
      <c r="O30" s="1">
        <f>'2x6B'!F25</f>
        <v>336120.38914200338</v>
      </c>
      <c r="P30" s="1">
        <f>'2x7B'!F25</f>
        <v>961004.60197455145</v>
      </c>
      <c r="Q30" s="1">
        <f>'2x8B'!F25</f>
        <v>2396954.4839775907</v>
      </c>
      <c r="R30" s="1">
        <f>'2x9B'!F25</f>
        <v>5381052.8914313614</v>
      </c>
      <c r="S30" s="1">
        <f>'2x10B'!F25</f>
        <v>11111326.31132688</v>
      </c>
      <c r="T30">
        <v>7</v>
      </c>
      <c r="U30" s="1">
        <f>'3x4B'!F25</f>
        <v>23553.856984461861</v>
      </c>
      <c r="V30" s="1">
        <f>'3x5B'!F25</f>
        <v>99866.375876001781</v>
      </c>
      <c r="W30" s="1">
        <f>'3x6B'!F25</f>
        <v>338488.11622826115</v>
      </c>
      <c r="X30" s="1">
        <f>'3x7B'!F25</f>
        <v>963614.38721078425</v>
      </c>
      <c r="Y30" s="1">
        <f>'3x8B'!F25</f>
        <v>2399738.4475879301</v>
      </c>
      <c r="Z30" s="1">
        <f>'3x9B'!F25</f>
        <v>5383965.4489117814</v>
      </c>
      <c r="AA30" s="1">
        <f>'3x10B'!F25</f>
        <v>11114335.992098585</v>
      </c>
    </row>
    <row r="31" spans="1:27" x14ac:dyDescent="0.2">
      <c r="A31">
        <v>8</v>
      </c>
      <c r="B31" s="1">
        <f>'1x2B'!F26</f>
        <v>511.97761243006636</v>
      </c>
      <c r="C31" s="1">
        <f>'1x3B'!F26</f>
        <v>9841.9630113376043</v>
      </c>
      <c r="D31" s="1">
        <f>'1x4B'!F26</f>
        <v>87381.952635134541</v>
      </c>
      <c r="E31" s="1">
        <f>'1x5B'!F26</f>
        <v>488281.9426634463</v>
      </c>
      <c r="F31" s="1">
        <f>'1x6B'!F26</f>
        <v>2015539.9328354495</v>
      </c>
      <c r="G31" s="1">
        <f>'1x7B'!F26</f>
        <v>6725601.923097359</v>
      </c>
      <c r="H31" s="1">
        <f>'1x8B'!F26</f>
        <v>19173961.913429532</v>
      </c>
      <c r="I31" s="1">
        <f>'1x9B'!F26</f>
        <v>48427561.903822578</v>
      </c>
      <c r="J31" s="1">
        <f>'1x10B'!F26</f>
        <v>111111111.89427125</v>
      </c>
      <c r="K31">
        <v>8</v>
      </c>
      <c r="L31" s="1">
        <f>'2x3B'!F26</f>
        <v>10104.645529278463</v>
      </c>
      <c r="M31" s="1">
        <f>'2x4B'!F26</f>
        <v>87714.378330610867</v>
      </c>
      <c r="N31" s="1">
        <f>'2x5B'!F26</f>
        <v>488652.23914034438</v>
      </c>
      <c r="O31" s="1">
        <f>'2x6B'!F26</f>
        <v>2015932.6044594827</v>
      </c>
      <c r="P31" s="1">
        <f>'2x7B'!F26</f>
        <v>6726008.820614188</v>
      </c>
      <c r="Q31" s="1">
        <f>'2x8B'!F26</f>
        <v>19174378.310366645</v>
      </c>
      <c r="R31" s="1">
        <f>'2x9B'!F26</f>
        <v>48427984.833625808</v>
      </c>
      <c r="S31" s="1">
        <f>'2x10B'!F26</f>
        <v>111111539.37857714</v>
      </c>
      <c r="T31">
        <v>8</v>
      </c>
      <c r="U31" s="1">
        <f>'3x4B'!F26</f>
        <v>92248.592719064705</v>
      </c>
      <c r="V31" s="1">
        <f>'3x5B'!F26</f>
        <v>494777.86625958857</v>
      </c>
      <c r="W31" s="1">
        <f>'3x6B'!F26</f>
        <v>2023149.4683417147</v>
      </c>
      <c r="X31" s="1">
        <f>'3x7B'!F26</f>
        <v>6733974.1892813165</v>
      </c>
      <c r="Y31" s="1">
        <f>'3x8B'!F26</f>
        <v>19182872.678034652</v>
      </c>
      <c r="Z31" s="1">
        <f>'3x9B'!F26</f>
        <v>48436864.681174397</v>
      </c>
      <c r="AA31" s="1">
        <f>'3x10B'!F26</f>
        <v>111120707.20029688</v>
      </c>
    </row>
    <row r="32" spans="1:27" x14ac:dyDescent="0.2">
      <c r="A32">
        <v>9</v>
      </c>
      <c r="B32" s="1">
        <f>'1x2B'!F27</f>
        <v>1023.9720375595576</v>
      </c>
      <c r="C32" s="1">
        <f>'1x3B'!F27</f>
        <v>29524.95798016918</v>
      </c>
      <c r="D32" s="1">
        <f>'1x4B'!F27</f>
        <v>349525.94652238861</v>
      </c>
      <c r="E32" s="1">
        <f>'1x5B'!F27</f>
        <v>2441406.9353830232</v>
      </c>
      <c r="F32" s="1">
        <f>'1x6B'!F27</f>
        <v>12093235.924389061</v>
      </c>
      <c r="G32" s="1">
        <f>'1x7B'!F27</f>
        <v>47079208.913495578</v>
      </c>
      <c r="H32" s="1">
        <f>'1x8B'!F27</f>
        <v>153391689.90268421</v>
      </c>
      <c r="I32" s="1">
        <f>'1x9B'!F27</f>
        <v>435848050.89194572</v>
      </c>
      <c r="J32" s="1">
        <f>'1x10B'!F27</f>
        <v>1111111111.8812745</v>
      </c>
      <c r="K32">
        <v>9</v>
      </c>
      <c r="L32" s="1">
        <f>'2x3B'!F27</f>
        <v>30041.383280458285</v>
      </c>
      <c r="M32" s="1">
        <f>'2x4B'!F27</f>
        <v>350188.35047319694</v>
      </c>
      <c r="N32" s="1">
        <f>'2x5B'!F27</f>
        <v>2442145.7751540523</v>
      </c>
      <c r="O32" s="1">
        <f>'2x6B'!F27</f>
        <v>12094019.141584231</v>
      </c>
      <c r="P32" s="1">
        <f>'2x7B'!F27</f>
        <v>47080020.008304171</v>
      </c>
      <c r="Q32" s="1">
        <f>'2x8B'!F27</f>
        <v>153392519.38686225</v>
      </c>
      <c r="R32" s="1">
        <f>'2x9B'!F27</f>
        <v>435848892.83255833</v>
      </c>
      <c r="S32" s="1">
        <f>'2x10B'!F27</f>
        <v>1111111962.3295622</v>
      </c>
      <c r="T32">
        <v>9</v>
      </c>
      <c r="U32" s="1">
        <f>'3x4B'!F27</f>
        <v>363575.54504237417</v>
      </c>
      <c r="V32" s="1">
        <f>'3x5B'!F27</f>
        <v>2460621.9565414255</v>
      </c>
      <c r="W32" s="1">
        <f>'3x6B'!F27</f>
        <v>12115875.990351968</v>
      </c>
      <c r="X32" s="1">
        <f>'3x7B'!F27</f>
        <v>47104148.471878633</v>
      </c>
      <c r="Y32" s="1">
        <f>'3x8B'!F27</f>
        <v>153418232.62815484</v>
      </c>
      <c r="Z32" s="1">
        <f>'3x9B'!F27</f>
        <v>435875749.81181026</v>
      </c>
      <c r="AA32" s="1">
        <f>'3x10B'!F27</f>
        <v>1111139666.2497849</v>
      </c>
    </row>
    <row r="33" spans="1:27" x14ac:dyDescent="0.2">
      <c r="A33">
        <v>10</v>
      </c>
      <c r="B33" s="1">
        <f>'1x2B'!F28</f>
        <v>2047.9674184652447</v>
      </c>
      <c r="C33" s="1">
        <f>'1x3B'!F28</f>
        <v>88573.953046403447</v>
      </c>
      <c r="D33" s="1">
        <f>'1x4B'!F28</f>
        <v>1398101.9404406217</v>
      </c>
      <c r="E33" s="1">
        <f>'1x5B'!F28</f>
        <v>12207031.928132255</v>
      </c>
      <c r="F33" s="1">
        <f>'1x6B'!F28</f>
        <v>72559411.91598016</v>
      </c>
      <c r="G33" s="1">
        <f>'1x7B'!F28</f>
        <v>329554457.90394175</v>
      </c>
      <c r="H33" s="1">
        <f>'1x8B'!F28</f>
        <v>1227133513.8919988</v>
      </c>
      <c r="I33" s="1">
        <f>'1x9B'!F28</f>
        <v>3922632451.8801413</v>
      </c>
      <c r="J33" s="1">
        <f>'1x10B'!F28</f>
        <v>11111111111.868361</v>
      </c>
      <c r="K33">
        <v>10</v>
      </c>
      <c r="L33" s="1">
        <f>'2x3B'!F28</f>
        <v>89593.58790425495</v>
      </c>
      <c r="M33" s="1">
        <f>'2x4B'!F28</f>
        <v>1399421.841594141</v>
      </c>
      <c r="N33" s="1">
        <f>'2x5B'!F28</f>
        <v>12208504.720169749</v>
      </c>
      <c r="O33" s="1">
        <f>'2x6B'!F28</f>
        <v>72560972.360290512</v>
      </c>
      <c r="P33" s="1">
        <f>'2x7B'!F28</f>
        <v>329556072.86341828</v>
      </c>
      <c r="Q33" s="1">
        <f>'2x8B'!F28</f>
        <v>1227135164.3951194</v>
      </c>
      <c r="R33" s="1">
        <f>'2x9B'!F28</f>
        <v>3922634126.0860229</v>
      </c>
      <c r="S33" s="1">
        <f>'2x10B'!F28</f>
        <v>11111112801.904854</v>
      </c>
      <c r="T33">
        <v>10</v>
      </c>
      <c r="U33" s="1">
        <f>'3x4B'!F28</f>
        <v>1439039.2892731978</v>
      </c>
      <c r="V33" s="1">
        <f>'3x5B'!F28</f>
        <v>12264078.175269617</v>
      </c>
      <c r="W33" s="1">
        <f>'3x6B'!F28</f>
        <v>72626859.79436563</v>
      </c>
      <c r="X33" s="1">
        <f>'3x7B'!F28</f>
        <v>329628782.84052759</v>
      </c>
      <c r="Y33" s="1">
        <f>'3x8B'!F28</f>
        <v>1227212588.6293716</v>
      </c>
      <c r="Z33" s="1">
        <f>'3x9B'!F28</f>
        <v>3922714926.474472</v>
      </c>
      <c r="AA33" s="1">
        <f>'3x10B'!F28</f>
        <v>11111196082.855074</v>
      </c>
    </row>
    <row r="34" spans="1:27" x14ac:dyDescent="0.2">
      <c r="B34" s="222" t="s">
        <v>42</v>
      </c>
      <c r="C34" s="222"/>
      <c r="D34" s="222"/>
      <c r="E34" s="222"/>
      <c r="F34" s="222"/>
      <c r="G34" s="222"/>
      <c r="H34" s="222"/>
      <c r="I34" s="222"/>
      <c r="J34" s="222"/>
      <c r="L34" s="222" t="s">
        <v>42</v>
      </c>
      <c r="M34" s="222"/>
      <c r="N34" s="222"/>
      <c r="O34" s="222"/>
      <c r="P34" s="222"/>
      <c r="Q34" s="222"/>
      <c r="R34" s="222"/>
      <c r="S34" s="222"/>
      <c r="U34" s="222" t="s">
        <v>42</v>
      </c>
      <c r="V34" s="222"/>
      <c r="W34" s="222"/>
      <c r="X34" s="222"/>
      <c r="Y34" s="222"/>
      <c r="Z34" s="222"/>
      <c r="AA34" s="222"/>
    </row>
    <row r="35" spans="1:27" x14ac:dyDescent="0.2">
      <c r="A35" t="s">
        <v>8</v>
      </c>
      <c r="B35" s="71" t="s">
        <v>25</v>
      </c>
      <c r="C35" s="71" t="s">
        <v>26</v>
      </c>
      <c r="D35" s="71" t="s">
        <v>27</v>
      </c>
      <c r="E35" s="71" t="s">
        <v>28</v>
      </c>
      <c r="F35" s="71" t="s">
        <v>29</v>
      </c>
      <c r="G35" s="71" t="s">
        <v>30</v>
      </c>
      <c r="H35" s="71" t="s">
        <v>31</v>
      </c>
      <c r="I35" s="71" t="s">
        <v>32</v>
      </c>
      <c r="J35" s="71" t="s">
        <v>33</v>
      </c>
      <c r="K35" t="s">
        <v>8</v>
      </c>
      <c r="L35" s="71" t="s">
        <v>48</v>
      </c>
      <c r="M35" s="71" t="s">
        <v>49</v>
      </c>
      <c r="N35" s="71" t="s">
        <v>50</v>
      </c>
      <c r="O35" s="71" t="s">
        <v>51</v>
      </c>
      <c r="P35" s="71" t="s">
        <v>52</v>
      </c>
      <c r="Q35" s="71" t="s">
        <v>53</v>
      </c>
      <c r="R35" s="71" t="s">
        <v>54</v>
      </c>
      <c r="S35" s="71" t="s">
        <v>55</v>
      </c>
      <c r="T35" t="s">
        <v>8</v>
      </c>
      <c r="U35" s="71" t="s">
        <v>56</v>
      </c>
      <c r="V35" s="71" t="s">
        <v>57</v>
      </c>
      <c r="W35" s="71" t="s">
        <v>58</v>
      </c>
      <c r="X35" s="71" t="s">
        <v>59</v>
      </c>
      <c r="Y35" s="71" t="s">
        <v>60</v>
      </c>
      <c r="Z35" s="71" t="s">
        <v>61</v>
      </c>
      <c r="AA35" s="71" t="s">
        <v>62</v>
      </c>
    </row>
    <row r="36" spans="1:27" x14ac:dyDescent="0.2">
      <c r="A36">
        <v>2</v>
      </c>
      <c r="B36" s="1">
        <f>'1x2B'!F32</f>
        <v>11.188018390955444</v>
      </c>
      <c r="C36" s="1">
        <f>'1x3B'!F32</f>
        <v>17.714279850718164</v>
      </c>
      <c r="D36" s="1">
        <f>'1x4B'!F32</f>
        <v>26.511390709295906</v>
      </c>
      <c r="E36" s="1">
        <f>'1x5B'!F32</f>
        <v>37.396672195718899</v>
      </c>
      <c r="F36" s="1">
        <f>'1x6B'!F32</f>
        <v>50.322036739021542</v>
      </c>
      <c r="G36" s="1">
        <f>'1x7B'!F32</f>
        <v>65.269121300511244</v>
      </c>
      <c r="H36" s="1">
        <f>'1x8B'!F32</f>
        <v>82.22934110534807</v>
      </c>
      <c r="I36" s="1">
        <f>'1x9B'!F32</f>
        <v>101.19812811771229</v>
      </c>
      <c r="J36" s="1">
        <f>'1x10B'!F32</f>
        <v>122.17282117055112</v>
      </c>
      <c r="K36">
        <v>2</v>
      </c>
      <c r="L36" s="1">
        <f>'2x3B'!F32</f>
        <v>25.834974418524617</v>
      </c>
      <c r="M36" s="1">
        <f>'2x4B'!F32</f>
        <v>33.528250825558374</v>
      </c>
      <c r="N36" s="1">
        <f>'2x5B'!F32</f>
        <v>43.95605911922776</v>
      </c>
      <c r="O36" s="1">
        <f>'2x6B'!F32</f>
        <v>56.644304499940631</v>
      </c>
      <c r="P36" s="1">
        <f>'2x7B'!F32</f>
        <v>71.451563486178657</v>
      </c>
      <c r="Q36" s="1">
        <f>'2x8B'!F32</f>
        <v>88.321816041666168</v>
      </c>
      <c r="R36" s="1">
        <f>'2x9B'!F32</f>
        <v>107.2288222882045</v>
      </c>
      <c r="S36" s="1">
        <f>'2x10B'!F32</f>
        <v>128.15882673473229</v>
      </c>
      <c r="T36">
        <v>2</v>
      </c>
      <c r="U36" s="1">
        <f>'3x4B'!F32</f>
        <v>46.507816953581973</v>
      </c>
      <c r="V36" s="1">
        <f>'3x5B'!F32</f>
        <v>55.110672843889738</v>
      </c>
      <c r="W36" s="1">
        <f>'3x6B'!F32</f>
        <v>66.98517264315943</v>
      </c>
      <c r="X36" s="1">
        <f>'3x7B'!F32</f>
        <v>81.364777488641863</v>
      </c>
      <c r="Y36" s="1">
        <f>'3x8B'!F32</f>
        <v>97.988162170365143</v>
      </c>
      <c r="Z36" s="1">
        <f>'3x9B'!F32</f>
        <v>116.74389134920624</v>
      </c>
      <c r="AA36" s="1">
        <f>'3x10B'!F32</f>
        <v>137.57738003972361</v>
      </c>
    </row>
    <row r="37" spans="1:27" x14ac:dyDescent="0.2">
      <c r="A37">
        <v>3</v>
      </c>
      <c r="B37" s="1">
        <f>'1x2B'!F33</f>
        <v>29.980421729049034</v>
      </c>
      <c r="C37" s="1">
        <f>'1x3B'!F33</f>
        <v>66.293597054487151</v>
      </c>
      <c r="D37" s="1">
        <f>'1x4B'!F33</f>
        <v>126.96239016563737</v>
      </c>
      <c r="E37" s="1">
        <f>'1x5B'!F33</f>
        <v>217.76309568157473</v>
      </c>
      <c r="F37" s="1">
        <f>'1x6B'!F33</f>
        <v>344.62875299712607</v>
      </c>
      <c r="G37" s="1">
        <f>'1x7B'!F33</f>
        <v>513.53147395301573</v>
      </c>
      <c r="H37" s="1">
        <f>'1x8B'!F33</f>
        <v>730.45741076380511</v>
      </c>
      <c r="I37" s="1">
        <f>'1x9B'!F33</f>
        <v>1001.3988708186123</v>
      </c>
      <c r="J37" s="1">
        <f>'1x10B'!F33</f>
        <v>1332.3512287926605</v>
      </c>
      <c r="K37">
        <v>3</v>
      </c>
      <c r="L37" s="1">
        <f>'2x3B'!F33</f>
        <v>83.40281759638647</v>
      </c>
      <c r="M37" s="1">
        <f>'2x4B'!F33</f>
        <v>142.89060860308444</v>
      </c>
      <c r="N37" s="1">
        <f>'2x5B'!F33</f>
        <v>233.18372441325516</v>
      </c>
      <c r="O37" s="1">
        <f>'2x6B'!F33</f>
        <v>359.75978630080243</v>
      </c>
      <c r="P37" s="1">
        <f>'2x7B'!F33</f>
        <v>528.46595491047503</v>
      </c>
      <c r="Q37" s="1">
        <f>'2x8B'!F33</f>
        <v>745.24318084321908</v>
      </c>
      <c r="R37" s="1">
        <f>'2x9B'!F33</f>
        <v>1016.0640958459668</v>
      </c>
      <c r="S37" s="1">
        <f>'2x10B'!F33</f>
        <v>1346.9142340823214</v>
      </c>
      <c r="T37">
        <v>3</v>
      </c>
      <c r="U37" s="1">
        <f>'3x4B'!F33</f>
        <v>178.6942722312846</v>
      </c>
      <c r="V37" s="1">
        <f>'3x5B'!F33</f>
        <v>267.56478899390066</v>
      </c>
      <c r="W37" s="1">
        <f>'3x6B'!F33</f>
        <v>393.84636588582384</v>
      </c>
      <c r="X37" s="1">
        <f>'3x7B'!F33</f>
        <v>562.60232472104701</v>
      </c>
      <c r="Y37" s="1">
        <f>'3x8B'!F33</f>
        <v>779.53389168127535</v>
      </c>
      <c r="Z37" s="1">
        <f>'3x9B'!F33</f>
        <v>1050.5296302953425</v>
      </c>
      <c r="AA37" s="1">
        <f>'3x10B'!F33</f>
        <v>1381.5445068378219</v>
      </c>
    </row>
    <row r="38" spans="1:27" x14ac:dyDescent="0.2">
      <c r="A38">
        <v>4</v>
      </c>
      <c r="B38" s="1">
        <f>'1x2B'!F34</f>
        <v>85.482370215314148</v>
      </c>
      <c r="C38" s="1">
        <f>'1x3B'!F34</f>
        <v>259.24750008935104</v>
      </c>
      <c r="D38" s="1">
        <f>'1x4B'!F34</f>
        <v>627.63913480465169</v>
      </c>
      <c r="E38" s="1">
        <f>'1x5B'!F34</f>
        <v>1298.2781647115705</v>
      </c>
      <c r="F38" s="1">
        <f>'1x6B'!F34</f>
        <v>2403.0397045089821</v>
      </c>
      <c r="G38" s="1">
        <f>'1x7B'!F34</f>
        <v>4097.8703885775212</v>
      </c>
      <c r="H38" s="1">
        <f>'1x8B'!F34</f>
        <v>6562.7437326775334</v>
      </c>
      <c r="I38" s="1">
        <f>'1x9B'!F34</f>
        <v>10001.645169507166</v>
      </c>
      <c r="J38" s="1">
        <f>'1x10B'!F34</f>
        <v>14642.566052024597</v>
      </c>
      <c r="K38">
        <v>4</v>
      </c>
      <c r="L38" s="1">
        <f>'2x3B'!F34</f>
        <v>300.12543577197715</v>
      </c>
      <c r="M38" s="1">
        <f>'2x4B'!F34</f>
        <v>666.49207904191519</v>
      </c>
      <c r="N38" s="1">
        <f>'2x5B'!F34</f>
        <v>1335.8516423429028</v>
      </c>
      <c r="O38" s="1">
        <f>'2x6B'!F34</f>
        <v>2439.6197572351557</v>
      </c>
      <c r="P38" s="1">
        <f>'2x7B'!F34</f>
        <v>4133.633118212133</v>
      </c>
      <c r="Q38" s="1">
        <f>'2x8B'!F34</f>
        <v>6597.817782731373</v>
      </c>
      <c r="R38" s="1">
        <f>'2x9B'!F34</f>
        <v>10036.129799729239</v>
      </c>
      <c r="S38" s="1">
        <f>'2x10B'!F34</f>
        <v>14676.539600359029</v>
      </c>
      <c r="T38">
        <v>4</v>
      </c>
      <c r="U38" s="1">
        <f>'3x4B'!F34</f>
        <v>785.01948763187886</v>
      </c>
      <c r="V38" s="1">
        <f>'3x5B'!F34</f>
        <v>1456.3465441785231</v>
      </c>
      <c r="W38" s="1">
        <f>'3x6B'!F34</f>
        <v>2562.3971092622101</v>
      </c>
      <c r="X38" s="1">
        <f>'3x7B'!F34</f>
        <v>4258.1528895807405</v>
      </c>
      <c r="Y38" s="1">
        <f>'3x8B'!F34</f>
        <v>6723.5249207139241</v>
      </c>
      <c r="Z38" s="1">
        <f>'3x9B'!F34</f>
        <v>10162.591848596885</v>
      </c>
      <c r="AA38" s="1">
        <f>'3x10B'!F34</f>
        <v>14803.442364232405</v>
      </c>
    </row>
    <row r="39" spans="1:27" x14ac:dyDescent="0.2">
      <c r="A39">
        <v>5</v>
      </c>
      <c r="B39" s="1">
        <f>'1x2B'!F35</f>
        <v>249.87170702811545</v>
      </c>
      <c r="C39" s="1">
        <f>'1x3B'!F35</f>
        <v>1028.5881922219769</v>
      </c>
      <c r="D39" s="1">
        <f>'1x4B'!F35</f>
        <v>3128.5174659128156</v>
      </c>
      <c r="E39" s="1">
        <f>'1x5B'!F35</f>
        <v>7778.9126653055228</v>
      </c>
      <c r="F39" s="1">
        <f>'1x6B'!F35</f>
        <v>16809.527989442384</v>
      </c>
      <c r="G39" s="1">
        <f>'1x7B'!F35</f>
        <v>32770.262638711705</v>
      </c>
      <c r="H39" s="1">
        <f>'1x8B'!F35</f>
        <v>59051.068577620958</v>
      </c>
      <c r="I39" s="1">
        <f>'1x9B'!F35</f>
        <v>100001.92027531321</v>
      </c>
      <c r="J39" s="1">
        <f>'1x10B'!F35</f>
        <v>161052.80299891959</v>
      </c>
      <c r="K39">
        <v>5</v>
      </c>
      <c r="L39" s="1">
        <f>'2x3B'!F35</f>
        <v>1130.5979747218767</v>
      </c>
      <c r="M39" s="1">
        <f>'2x4B'!F35</f>
        <v>3224.8128486891683</v>
      </c>
      <c r="N39" s="1">
        <f>'2x5B'!F35</f>
        <v>7870.2714889408589</v>
      </c>
      <c r="O39" s="1">
        <f>'2x6B'!F35</f>
        <v>16896.767564711452</v>
      </c>
      <c r="P39" s="1">
        <f>'2x7B'!F35</f>
        <v>32854.12207898077</v>
      </c>
      <c r="Q39" s="1">
        <f>'2x8B'!F35</f>
        <v>59132.145925156496</v>
      </c>
      <c r="R39" s="1">
        <f>'2x9B'!F35</f>
        <v>100080.68223188618</v>
      </c>
      <c r="S39" s="1">
        <f>'2x10B'!F35</f>
        <v>161129.61169459831</v>
      </c>
      <c r="T39">
        <v>5</v>
      </c>
      <c r="U39" s="1">
        <f>'3x4B'!F35</f>
        <v>3642.1685360824513</v>
      </c>
      <c r="V39" s="1">
        <f>'3x5B'!F35</f>
        <v>8306.8375750635296</v>
      </c>
      <c r="W39" s="1">
        <f>'3x6B'!F35</f>
        <v>17344.044798985287</v>
      </c>
      <c r="X39" s="1">
        <f>'3x7B'!F35</f>
        <v>33306.106839944106</v>
      </c>
      <c r="Y39" s="1">
        <f>'3x8B'!F35</f>
        <v>59585.286792572282</v>
      </c>
      <c r="Z39" s="1">
        <f>'3x9B'!F35</f>
        <v>100532.9848674134</v>
      </c>
      <c r="AA39" s="1">
        <f>'3x10B'!F35</f>
        <v>161579.98697052046</v>
      </c>
    </row>
    <row r="40" spans="1:27" x14ac:dyDescent="0.2">
      <c r="A40">
        <v>6</v>
      </c>
      <c r="B40" s="1">
        <f>'1x2B'!F36</f>
        <v>739.53628461648998</v>
      </c>
      <c r="C40" s="1">
        <f>'1x3B'!F36</f>
        <v>4102.4040351081394</v>
      </c>
      <c r="D40" s="1">
        <f>'1x4B'!F36</f>
        <v>15629.623523559527</v>
      </c>
      <c r="E40" s="1">
        <f>'1x5B'!F36</f>
        <v>46659.675992236567</v>
      </c>
      <c r="F40" s="1">
        <f>'1x6B'!F36</f>
        <v>117652.09742283881</v>
      </c>
      <c r="G40" s="1">
        <f>'1x7B'!F36</f>
        <v>262146.70986929256</v>
      </c>
      <c r="H40" s="1">
        <f>'1x8B'!F36</f>
        <v>531443.43264808098</v>
      </c>
      <c r="I40" s="1">
        <f>'1x9B'!F36</f>
        <v>1000002.2244485933</v>
      </c>
      <c r="J40" s="1">
        <f>'1x10B'!F36</f>
        <v>1771563.0621117793</v>
      </c>
      <c r="K40">
        <v>6</v>
      </c>
      <c r="L40" s="1">
        <f>'2x3B'!F36</f>
        <v>4362.4586411703567</v>
      </c>
      <c r="M40" s="1">
        <f>'2x4B'!F36</f>
        <v>15869.210282618054</v>
      </c>
      <c r="N40" s="1">
        <f>'2x5B'!F36</f>
        <v>46880.464464563061</v>
      </c>
      <c r="O40" s="1">
        <f>'2x6B'!F36</f>
        <v>117857.7993361797</v>
      </c>
      <c r="P40" s="1">
        <f>'2x7B'!F36</f>
        <v>262340.57272838947</v>
      </c>
      <c r="Q40" s="1">
        <f>'2x8B'!F36</f>
        <v>531627.91579395672</v>
      </c>
      <c r="R40" s="1">
        <f>'2x9B'!F36</f>
        <v>1000179.1417118097</v>
      </c>
      <c r="S40" s="1">
        <f>'2x10B'!F36</f>
        <v>1771733.7590203355</v>
      </c>
      <c r="T40">
        <v>6</v>
      </c>
      <c r="U40" s="1">
        <f>'3x4B'!F36</f>
        <v>17376.942064485531</v>
      </c>
      <c r="V40" s="1">
        <f>'3x5B'!F36</f>
        <v>48473.026433846506</v>
      </c>
      <c r="W40" s="1">
        <f>'3x6B'!F36</f>
        <v>119476.69016299467</v>
      </c>
      <c r="X40" s="1">
        <f>'3x7B'!F36</f>
        <v>263956.40737743623</v>
      </c>
      <c r="Y40" s="1">
        <f>'3x8B'!F36</f>
        <v>533227.69687963207</v>
      </c>
      <c r="Z40" s="1">
        <f>'3x9B'!F36</f>
        <v>1001757.8135753125</v>
      </c>
      <c r="AA40" s="1">
        <f>'3x10B'!F36</f>
        <v>1773289.9518855014</v>
      </c>
    </row>
    <row r="41" spans="1:27" x14ac:dyDescent="0.2">
      <c r="A41">
        <v>7</v>
      </c>
      <c r="B41" s="1">
        <f>'1x2B'!F37</f>
        <v>2203.0846350656589</v>
      </c>
      <c r="C41" s="1">
        <f>'1x3B'!F37</f>
        <v>16392.83436042774</v>
      </c>
      <c r="D41" s="1">
        <f>'1x4B'!F37</f>
        <v>78131.005607196566</v>
      </c>
      <c r="E41" s="1">
        <f>'1x5B'!F37</f>
        <v>279940.58976591256</v>
      </c>
      <c r="F41" s="1">
        <f>'1x6B'!F37</f>
        <v>823546.75932137761</v>
      </c>
      <c r="G41" s="1">
        <f>'1x7B'!F37</f>
        <v>2097155.2186407503</v>
      </c>
      <c r="H41" s="1">
        <f>'1x8B'!F37</f>
        <v>4782971.8400260713</v>
      </c>
      <c r="I41" s="1">
        <f>'1x9B'!F37</f>
        <v>10000002.560362833</v>
      </c>
      <c r="J41" s="1">
        <f>'1x10B'!F37</f>
        <v>19487173.345210023</v>
      </c>
      <c r="K41">
        <v>7</v>
      </c>
      <c r="L41" s="1">
        <f>'2x3B'!F37</f>
        <v>17064.410255911411</v>
      </c>
      <c r="M41" s="1">
        <f>'2x4B'!F37</f>
        <v>78727.646683385407</v>
      </c>
      <c r="N41" s="1">
        <f>'2x5B'!F37</f>
        <v>280471.68327242747</v>
      </c>
      <c r="O41" s="1">
        <f>'2x6B'!F37</f>
        <v>824028.36823662557</v>
      </c>
      <c r="P41" s="1">
        <f>'2x7B'!F37</f>
        <v>2097599.7706445702</v>
      </c>
      <c r="Q41" s="1">
        <f>'2x8B'!F37</f>
        <v>4783388.0440803561</v>
      </c>
      <c r="R41" s="1">
        <f>'2x9B'!F37</f>
        <v>10000396.50568633</v>
      </c>
      <c r="S41" s="1">
        <f>'2x10B'!F37</f>
        <v>19487549.376641922</v>
      </c>
      <c r="T41">
        <v>7</v>
      </c>
      <c r="U41" s="1">
        <f>'3x4B'!F37</f>
        <v>84239.220062905079</v>
      </c>
      <c r="V41" s="1">
        <f>'3x5B'!F37</f>
        <v>286274.06615993608</v>
      </c>
      <c r="W41" s="1">
        <f>'3x6B'!F37</f>
        <v>829833.05712294707</v>
      </c>
      <c r="X41" s="1">
        <f>'3x7B'!F37</f>
        <v>2103296.1896853382</v>
      </c>
      <c r="Y41" s="1">
        <f>'3x8B'!F37</f>
        <v>4788943.7516825935</v>
      </c>
      <c r="Z41" s="1">
        <f>'3x9B'!F37</f>
        <v>10005809.336639205</v>
      </c>
      <c r="AA41" s="1">
        <f>'3x10B'!F37</f>
        <v>19492827.89164573</v>
      </c>
    </row>
    <row r="42" spans="1:27" x14ac:dyDescent="0.2">
      <c r="A42">
        <v>8</v>
      </c>
      <c r="B42" s="1">
        <f>'1x2B'!F38</f>
        <v>6585.4375245906576</v>
      </c>
      <c r="C42" s="1">
        <f>'1x3B'!F38</f>
        <v>65548.073775204262</v>
      </c>
      <c r="D42" s="1">
        <f>'1x4B'!F38</f>
        <v>390632.72907011671</v>
      </c>
      <c r="E42" s="1">
        <f>'1x5B'!F38</f>
        <v>1679621.6824909158</v>
      </c>
      <c r="F42" s="1">
        <f>'1x6B'!F38</f>
        <v>5764805.5282558799</v>
      </c>
      <c r="G42" s="1">
        <f>'1x7B'!F38</f>
        <v>16777219.797225207</v>
      </c>
      <c r="H42" s="1">
        <f>'1x8B'!F38</f>
        <v>43046724.295767039</v>
      </c>
      <c r="I42" s="1">
        <f>'1x9B'!F38</f>
        <v>100000002.93127912</v>
      </c>
      <c r="J42" s="1">
        <f>'1x10B'!F38</f>
        <v>214358883.65448484</v>
      </c>
      <c r="K42">
        <v>8</v>
      </c>
      <c r="L42" s="1">
        <f>'2x3B'!F38</f>
        <v>67297.555361917082</v>
      </c>
      <c r="M42" s="1">
        <f>'2x4B'!F38</f>
        <v>392118.806603531</v>
      </c>
      <c r="N42" s="1">
        <f>'2x5B'!F38</f>
        <v>1680895.4506506708</v>
      </c>
      <c r="O42" s="1">
        <f>'2x6B'!F38</f>
        <v>5765928.6394937858</v>
      </c>
      <c r="P42" s="1">
        <f>'2x7B'!F38</f>
        <v>16778234.815531798</v>
      </c>
      <c r="Q42" s="1">
        <f>'2x8B'!F38</f>
        <v>43047659.132512324</v>
      </c>
      <c r="R42" s="1">
        <f>'2x9B'!F38</f>
        <v>100000876.25588809</v>
      </c>
      <c r="S42" s="1">
        <f>'2x10B'!F38</f>
        <v>214359708.37000632</v>
      </c>
      <c r="T42">
        <v>8</v>
      </c>
      <c r="U42" s="1">
        <f>'3x4B'!F38</f>
        <v>412388.58185273438</v>
      </c>
      <c r="V42" s="1">
        <f>'3x5B'!F38</f>
        <v>1701966.7523502884</v>
      </c>
      <c r="W42" s="1">
        <f>'3x6B'!F38</f>
        <v>5786570.1639444735</v>
      </c>
      <c r="X42" s="1">
        <f>'3x7B'!F38</f>
        <v>16798104.671408251</v>
      </c>
      <c r="Y42" s="1">
        <f>'3x8B'!F38</f>
        <v>43066729.510597073</v>
      </c>
      <c r="Z42" s="1">
        <f>'3x9B'!F38</f>
        <v>100019212.60704803</v>
      </c>
      <c r="AA42" s="1">
        <f>'3x10B'!F38</f>
        <v>214377395.20614612</v>
      </c>
    </row>
    <row r="43" spans="1:27" x14ac:dyDescent="0.2">
      <c r="A43">
        <v>9</v>
      </c>
      <c r="B43" s="1">
        <f>'1x2B'!F39</f>
        <v>19719.978124508038</v>
      </c>
      <c r="C43" s="1">
        <f>'1x3B'!F39</f>
        <v>262160.38545525487</v>
      </c>
      <c r="D43" s="1">
        <f>'1x4B'!F39</f>
        <v>1953134.8770773788</v>
      </c>
      <c r="E43" s="1">
        <f>'1x5B'!F39</f>
        <v>10077702.988924336</v>
      </c>
      <c r="F43" s="1">
        <f>'1x6B'!F39</f>
        <v>40353612.421445072</v>
      </c>
      <c r="G43" s="1">
        <f>'1x7B'!F39</f>
        <v>134217732.45516893</v>
      </c>
      <c r="H43" s="1">
        <f>'1x8B'!F39</f>
        <v>387420492.80559838</v>
      </c>
      <c r="I43" s="1">
        <f>'1x9B'!F39</f>
        <v>1000000003.3408378</v>
      </c>
      <c r="J43" s="1">
        <f>'1x10B'!F39</f>
        <v>2357947693.992352</v>
      </c>
      <c r="K43">
        <v>9</v>
      </c>
      <c r="L43" s="1">
        <f>'2x3B'!F39</f>
        <v>266745.87058527849</v>
      </c>
      <c r="M43" s="1">
        <f>'2x4B'!F39</f>
        <v>1956836.3598196756</v>
      </c>
      <c r="N43" s="1">
        <f>'2x5B'!F39</f>
        <v>10080752.790930271</v>
      </c>
      <c r="O43" s="1">
        <f>'2x6B'!F39</f>
        <v>40356225.919050954</v>
      </c>
      <c r="P43" s="1">
        <f>'2x7B'!F39</f>
        <v>134220044.79873902</v>
      </c>
      <c r="Q43" s="1">
        <f>'2x8B'!F39</f>
        <v>387422587.82892871</v>
      </c>
      <c r="R43" s="1">
        <f>'2x9B'!F39</f>
        <v>1000001935.0705168</v>
      </c>
      <c r="S43" s="1">
        <f>'2x10B'!F39</f>
        <v>2357949498.7736721</v>
      </c>
      <c r="T43">
        <v>9</v>
      </c>
      <c r="U43" s="1">
        <f>'3x4B'!F39</f>
        <v>2031643.3859630297</v>
      </c>
      <c r="V43" s="1">
        <f>'3x5B'!F39</f>
        <v>10157019.2525729</v>
      </c>
      <c r="W43" s="1">
        <f>'3x6B'!F39</f>
        <v>40429159.483685106</v>
      </c>
      <c r="X43" s="1">
        <f>'3x7B'!F39</f>
        <v>134288832.43861932</v>
      </c>
      <c r="Y43" s="1">
        <f>'3x8B'!F39</f>
        <v>387487531.61186457</v>
      </c>
      <c r="Z43" s="1">
        <f>'3x9B'!F39</f>
        <v>1000063555.1220157</v>
      </c>
      <c r="AA43" s="1">
        <f>'3x10B'!F39</f>
        <v>2358008290.7289543</v>
      </c>
    </row>
    <row r="44" spans="1:27" x14ac:dyDescent="0.2">
      <c r="A44">
        <v>10</v>
      </c>
      <c r="B44" s="1">
        <f>'1x2B'!F40</f>
        <v>59104.780120007708</v>
      </c>
      <c r="C44" s="1">
        <f>'1x3B'!F40</f>
        <v>1048598.121478938</v>
      </c>
      <c r="D44" s="1">
        <f>'1x4B'!F40</f>
        <v>9765637.5538327042</v>
      </c>
      <c r="E44" s="1">
        <f>'1x5B'!F40</f>
        <v>60466184.550790183</v>
      </c>
      <c r="F44" s="1">
        <f>'1x6B'!F40</f>
        <v>282475255.45894945</v>
      </c>
      <c r="G44" s="1">
        <f>'1x7B'!F40</f>
        <v>1073741829.2033508</v>
      </c>
      <c r="H44" s="1">
        <f>'1x8B'!F40</f>
        <v>3486784405.3759365</v>
      </c>
      <c r="I44" s="1">
        <f>'1x9B'!F40</f>
        <v>10000000003.79306</v>
      </c>
      <c r="J44" s="1">
        <f>'1x10B'!F40</f>
        <v>25937424604.361439</v>
      </c>
      <c r="K44">
        <v>10</v>
      </c>
      <c r="L44" s="1">
        <f>'2x3B'!F40</f>
        <v>1060669.2457741064</v>
      </c>
      <c r="M44" s="1">
        <f>'2x4B'!F40</f>
        <v>9774856.9647349548</v>
      </c>
      <c r="N44" s="1">
        <f>'2x5B'!F40</f>
        <v>60473479.863497518</v>
      </c>
      <c r="O44" s="1">
        <f>'2x6B'!F40</f>
        <v>282481330.30015278</v>
      </c>
      <c r="P44" s="1">
        <f>'2x7B'!F40</f>
        <v>1073747091.0030348</v>
      </c>
      <c r="Q44" s="1">
        <f>'2x8B'!F40</f>
        <v>3486789095.1252403</v>
      </c>
      <c r="R44" s="1">
        <f>'2x9B'!F40</f>
        <v>10000004271.860239</v>
      </c>
      <c r="S44" s="1">
        <f>'2x10B'!F40</f>
        <v>25937428549.528912</v>
      </c>
      <c r="T44">
        <v>10</v>
      </c>
      <c r="U44" s="1">
        <f>'3x4B'!F40</f>
        <v>10051581.875594936</v>
      </c>
      <c r="V44" s="1">
        <f>'3x5B'!F40</f>
        <v>60748756.835981667</v>
      </c>
      <c r="W44" s="1">
        <f>'3x6B'!F40</f>
        <v>282737831.4111796</v>
      </c>
      <c r="X44" s="1">
        <f>'3x7B'!F40</f>
        <v>1073983991.8913407</v>
      </c>
      <c r="Y44" s="1">
        <f>'3x8B'!F40</f>
        <v>3487009088.8011789</v>
      </c>
      <c r="Z44" s="1">
        <f>'3x9B'!F40</f>
        <v>10000210256.972204</v>
      </c>
      <c r="AA44" s="1">
        <f>'3x10B'!F40</f>
        <v>25937622957.931957</v>
      </c>
    </row>
    <row r="45" spans="1:27" x14ac:dyDescent="0.2">
      <c r="B45" s="222" t="s">
        <v>43</v>
      </c>
      <c r="C45" s="222"/>
      <c r="D45" s="222"/>
      <c r="E45" s="222"/>
      <c r="F45" s="222"/>
      <c r="G45" s="222"/>
      <c r="H45" s="222"/>
      <c r="I45" s="222"/>
      <c r="J45" s="222"/>
      <c r="L45" s="222" t="s">
        <v>43</v>
      </c>
      <c r="M45" s="222"/>
      <c r="N45" s="222"/>
      <c r="O45" s="222"/>
      <c r="P45" s="222"/>
      <c r="Q45" s="222"/>
      <c r="R45" s="222"/>
      <c r="S45" s="222"/>
      <c r="U45" s="222" t="s">
        <v>43</v>
      </c>
      <c r="V45" s="222"/>
      <c r="W45" s="222"/>
      <c r="X45" s="222"/>
      <c r="Y45" s="222"/>
      <c r="Z45" s="222"/>
      <c r="AA45" s="222"/>
    </row>
    <row r="46" spans="1:27" x14ac:dyDescent="0.2">
      <c r="A46" t="s">
        <v>8</v>
      </c>
      <c r="B46" s="71" t="s">
        <v>25</v>
      </c>
      <c r="C46" s="71" t="s">
        <v>26</v>
      </c>
      <c r="D46" s="71" t="s">
        <v>27</v>
      </c>
      <c r="E46" s="71" t="s">
        <v>28</v>
      </c>
      <c r="F46" s="71" t="s">
        <v>29</v>
      </c>
      <c r="G46" s="71" t="s">
        <v>30</v>
      </c>
      <c r="H46" s="71" t="s">
        <v>31</v>
      </c>
      <c r="I46" s="71" t="s">
        <v>32</v>
      </c>
      <c r="J46" s="71" t="s">
        <v>33</v>
      </c>
      <c r="K46" t="s">
        <v>8</v>
      </c>
      <c r="L46" s="71" t="s">
        <v>48</v>
      </c>
      <c r="M46" s="71" t="s">
        <v>49</v>
      </c>
      <c r="N46" s="71" t="s">
        <v>50</v>
      </c>
      <c r="O46" s="71" t="s">
        <v>51</v>
      </c>
      <c r="P46" s="71" t="s">
        <v>52</v>
      </c>
      <c r="Q46" s="71" t="s">
        <v>53</v>
      </c>
      <c r="R46" s="71" t="s">
        <v>54</v>
      </c>
      <c r="S46" s="71" t="s">
        <v>55</v>
      </c>
      <c r="T46" t="s">
        <v>8</v>
      </c>
      <c r="U46" s="71" t="s">
        <v>56</v>
      </c>
      <c r="V46" s="71" t="s">
        <v>57</v>
      </c>
      <c r="W46" s="71" t="s">
        <v>58</v>
      </c>
      <c r="X46" s="71" t="s">
        <v>59</v>
      </c>
      <c r="Y46" s="71" t="s">
        <v>60</v>
      </c>
      <c r="Z46" s="71" t="s">
        <v>61</v>
      </c>
      <c r="AA46" s="71" t="s">
        <v>62</v>
      </c>
    </row>
    <row r="47" spans="1:27" x14ac:dyDescent="0.2">
      <c r="A47">
        <v>2</v>
      </c>
      <c r="B47" s="1">
        <f>'1x2B'!F44</f>
        <v>13.985022988694306</v>
      </c>
      <c r="C47" s="1">
        <f>'1x3B'!F44</f>
        <v>24.799991791005429</v>
      </c>
      <c r="D47" s="1">
        <f>'1x4B'!F44</f>
        <v>39.767086063943857</v>
      </c>
      <c r="E47" s="1">
        <f>'1x5B'!F44</f>
        <v>58.766199164701128</v>
      </c>
      <c r="F47" s="1">
        <f>'1x6B'!F44</f>
        <v>81.773309700910005</v>
      </c>
      <c r="G47" s="1">
        <f>'1x7B'!F44</f>
        <v>108.7818688341854</v>
      </c>
      <c r="H47" s="1">
        <f>'1x8B'!F44</f>
        <v>139.78987987909173</v>
      </c>
      <c r="I47" s="1">
        <f>'1x9B'!F44</f>
        <v>174.79676674877578</v>
      </c>
      <c r="J47" s="1">
        <f>'1x10B'!F44</f>
        <v>213.80243704846447</v>
      </c>
      <c r="K47">
        <v>2</v>
      </c>
      <c r="L47" s="1">
        <f>'2x3B'!F44</f>
        <v>36.168964185934463</v>
      </c>
      <c r="M47" s="1">
        <f>'2x4B'!F44</f>
        <v>50.29237623833756</v>
      </c>
      <c r="N47" s="1">
        <f>'2x5B'!F44</f>
        <v>69.073807187357914</v>
      </c>
      <c r="O47" s="1">
        <f>'2x6B'!F44</f>
        <v>92.046994812403526</v>
      </c>
      <c r="P47" s="1">
        <f>'2x7B'!F44</f>
        <v>119.08593914363109</v>
      </c>
      <c r="Q47" s="1">
        <f>'2x8B'!F44</f>
        <v>150.14708727083249</v>
      </c>
      <c r="R47" s="1">
        <f>'2x9B'!F44</f>
        <v>185.21342031598959</v>
      </c>
      <c r="S47" s="1">
        <f>'2x10B'!F44</f>
        <v>224.27794678578152</v>
      </c>
      <c r="T47">
        <v>2</v>
      </c>
      <c r="U47" s="1">
        <f>'3x4B'!F44</f>
        <v>69.761725430372962</v>
      </c>
      <c r="V47" s="1">
        <f>'3x5B'!F44</f>
        <v>86.602485897541015</v>
      </c>
      <c r="W47" s="1">
        <f>'3x6B'!F44</f>
        <v>108.85090554513408</v>
      </c>
      <c r="X47" s="1">
        <f>'3x7B'!F44</f>
        <v>135.60796248106976</v>
      </c>
      <c r="Y47" s="1">
        <f>'3x8B'!F44</f>
        <v>166.57987568962074</v>
      </c>
      <c r="Z47" s="1">
        <f>'3x9B'!F44</f>
        <v>201.64853960317441</v>
      </c>
      <c r="AA47" s="1">
        <f>'3x10B'!F44</f>
        <v>240.76041506951634</v>
      </c>
    </row>
    <row r="48" spans="1:27" x14ac:dyDescent="0.2">
      <c r="A48">
        <v>3</v>
      </c>
      <c r="B48" s="1">
        <f>'1x2B'!F45</f>
        <v>48.429912023848445</v>
      </c>
      <c r="C48" s="1">
        <f>'1x3B'!F45</f>
        <v>135.7440320639499</v>
      </c>
      <c r="D48" s="1">
        <f>'1x4B'!F45</f>
        <v>298.97595103521058</v>
      </c>
      <c r="E48" s="1">
        <f>'1x5B'!F45</f>
        <v>562.13264234080918</v>
      </c>
      <c r="F48" s="1">
        <f>'1x6B'!F45</f>
        <v>949.24060036050514</v>
      </c>
      <c r="G48" s="1">
        <f>'1x7B'!F45</f>
        <v>1484.3170000559769</v>
      </c>
      <c r="H48" s="1">
        <f>'1x8B'!F45</f>
        <v>2191.3722322914155</v>
      </c>
      <c r="I48" s="1">
        <f>'1x9B'!F45</f>
        <v>3094.4127269440005</v>
      </c>
      <c r="J48" s="1">
        <f>'1x10B'!F45</f>
        <v>4217.4426114414291</v>
      </c>
      <c r="K48">
        <v>3</v>
      </c>
      <c r="L48" s="1">
        <f>'2x3B'!F45</f>
        <v>170.77719793545799</v>
      </c>
      <c r="M48" s="1">
        <f>'2x4B'!F45</f>
        <v>336.48433638790857</v>
      </c>
      <c r="N48" s="1">
        <f>'2x5B'!F45</f>
        <v>601.93938162491452</v>
      </c>
      <c r="O48" s="1">
        <f>'2x6B'!F45</f>
        <v>990.91730612677168</v>
      </c>
      <c r="P48" s="1">
        <f>'2x7B'!F45</f>
        <v>1527.4837874809621</v>
      </c>
      <c r="Q48" s="1">
        <f>'2x8B'!F45</f>
        <v>2235.7295425296575</v>
      </c>
      <c r="R48" s="1">
        <f>'2x9B'!F45</f>
        <v>3139.7295934699696</v>
      </c>
      <c r="S48" s="1">
        <f>'2x10B'!F45</f>
        <v>4263.540545478626</v>
      </c>
      <c r="T48">
        <v>3</v>
      </c>
      <c r="U48" s="1">
        <f>'3x4B'!F45</f>
        <v>420.79618944786375</v>
      </c>
      <c r="V48" s="1">
        <f>'3x5B'!F45</f>
        <v>690.69050182146452</v>
      </c>
      <c r="W48" s="1">
        <f>'3x6B'!F45</f>
        <v>1084.80490252762</v>
      </c>
      <c r="X48" s="1">
        <f>'3x7B'!F45</f>
        <v>1626.1519248786426</v>
      </c>
      <c r="Y48" s="1">
        <f>'3x8B'!F45</f>
        <v>2338.6016750438262</v>
      </c>
      <c r="Z48" s="1">
        <f>'3x9B'!F45</f>
        <v>3246.2311999216436</v>
      </c>
      <c r="AA48" s="1">
        <f>'3x10B'!F45</f>
        <v>4373.1596795392707</v>
      </c>
    </row>
    <row r="49" spans="1:27" x14ac:dyDescent="0.2">
      <c r="A49">
        <v>4</v>
      </c>
      <c r="B49" s="1">
        <f>'1x2B'!F46</f>
        <v>181.65003670754257</v>
      </c>
      <c r="C49" s="1">
        <f>'1x3B'!F46</f>
        <v>789.942382625199</v>
      </c>
      <c r="D49" s="1">
        <f>'1x4B'!F46</f>
        <v>2353.6467555174436</v>
      </c>
      <c r="E49" s="1">
        <f>'1x5B'!F46</f>
        <v>5569.0619343419103</v>
      </c>
      <c r="F49" s="1">
        <f>'1x6B'!F46</f>
        <v>11324.32460749858</v>
      </c>
      <c r="G49" s="1">
        <f>'1x7B'!F46</f>
        <v>20699.499142301836</v>
      </c>
      <c r="H49" s="1">
        <f>'1x8B'!F46</f>
        <v>34966.618741546517</v>
      </c>
      <c r="I49" s="1">
        <f>'1x9B'!F46</f>
        <v>55589.701999736055</v>
      </c>
      <c r="J49" s="1">
        <f>'1x10B'!F46</f>
        <v>84224.760057444757</v>
      </c>
      <c r="K49">
        <v>4</v>
      </c>
      <c r="L49" s="1">
        <f>'2x3B'!F46</f>
        <v>914.4998572346127</v>
      </c>
      <c r="M49" s="1">
        <f>'2x4B'!F46</f>
        <v>2499.3452964071821</v>
      </c>
      <c r="N49" s="1">
        <f>'2x5B'!F46</f>
        <v>5730.2361955326833</v>
      </c>
      <c r="O49" s="1">
        <f>'2x6B'!F46</f>
        <v>11496.708105970671</v>
      </c>
      <c r="P49" s="1">
        <f>'2x7B'!F46</f>
        <v>20880.146776610003</v>
      </c>
      <c r="Q49" s="1">
        <f>'2x8B'!F46</f>
        <v>35153.494991162646</v>
      </c>
      <c r="R49" s="1">
        <f>'2x9B'!F46</f>
        <v>55781.36949894514</v>
      </c>
      <c r="S49" s="1">
        <f>'2x10B'!F46</f>
        <v>84420.17757829465</v>
      </c>
      <c r="T49">
        <v>4</v>
      </c>
      <c r="U49" s="1">
        <f>'3x4B'!F46</f>
        <v>2943.8230786195459</v>
      </c>
      <c r="V49" s="1">
        <f>'3x5B'!F46</f>
        <v>6247.1081489665612</v>
      </c>
      <c r="W49" s="1">
        <f>'3x6B'!F46</f>
        <v>12075.296377398165</v>
      </c>
      <c r="X49" s="1">
        <f>'3x7B'!F46</f>
        <v>21509.131262753999</v>
      </c>
      <c r="Y49" s="1">
        <f>'3x8B'!F46</f>
        <v>35823.268754389188</v>
      </c>
      <c r="Z49" s="1">
        <f>'3x9B'!F46</f>
        <v>56484.252623839573</v>
      </c>
      <c r="AA49" s="1">
        <f>'3x10B'!F46</f>
        <v>85150.12851721386</v>
      </c>
    </row>
    <row r="50" spans="1:27" x14ac:dyDescent="0.2">
      <c r="A50">
        <v>5</v>
      </c>
      <c r="B50" s="1">
        <f>'1x2B'!F47</f>
        <v>704.18390162468904</v>
      </c>
      <c r="C50" s="1">
        <f>'1x3B'!F47</f>
        <v>4690.4828120386337</v>
      </c>
      <c r="D50" s="1">
        <f>'1x4B'!F47</f>
        <v>18751.075874440321</v>
      </c>
      <c r="E50" s="1">
        <f>'1x5B'!F47</f>
        <v>55582.957314604289</v>
      </c>
      <c r="F50" s="1">
        <f>'1x6B'!F47</f>
        <v>135754.49219892043</v>
      </c>
      <c r="G50" s="1">
        <f>'1x7B'!F47</f>
        <v>289625.83542536676</v>
      </c>
      <c r="H50" s="1">
        <f>'1x8B'!F47</f>
        <v>559269.06231114932</v>
      </c>
      <c r="I50" s="1">
        <f>'1x9B'!F47</f>
        <v>1000388.2135290557</v>
      </c>
      <c r="J50" s="1">
        <f>'1x10B'!F47</f>
        <v>1684239.3128768108</v>
      </c>
      <c r="K50">
        <v>5</v>
      </c>
      <c r="L50" s="1">
        <f>'2x3B'!F47</f>
        <v>5155.6593861950687</v>
      </c>
      <c r="M50" s="1">
        <f>'2x4B'!F47</f>
        <v>19328.231683372596</v>
      </c>
      <c r="N50" s="1">
        <f>'2x5B'!F47</f>
        <v>56235.746954097674</v>
      </c>
      <c r="O50" s="1">
        <f>'2x6B'!F47</f>
        <v>136459.04287088104</v>
      </c>
      <c r="P50" s="1">
        <f>'2x7B'!F47</f>
        <v>290366.99092704838</v>
      </c>
      <c r="Q50" s="1">
        <f>'2x8B'!F47</f>
        <v>560036.94091560284</v>
      </c>
      <c r="R50" s="1">
        <f>'2x9B'!F47</f>
        <v>1001176.1237293115</v>
      </c>
      <c r="S50" s="1">
        <f>'2x10B'!F47</f>
        <v>1685042.5539407602</v>
      </c>
      <c r="T50">
        <v>5</v>
      </c>
      <c r="U50" s="1">
        <f>'3x4B'!F47</f>
        <v>21829.693876314923</v>
      </c>
      <c r="V50" s="1">
        <f>'3x5B'!F47</f>
        <v>59355.159033138822</v>
      </c>
      <c r="W50" s="1">
        <f>'3x6B'!F47</f>
        <v>140071.27361579656</v>
      </c>
      <c r="X50" s="1">
        <f>'3x7B'!F47</f>
        <v>294361.66333589569</v>
      </c>
      <c r="Y50" s="1">
        <f>'3x8B'!F47</f>
        <v>564328.61038270767</v>
      </c>
      <c r="Z50" s="1">
        <f>'3x9B'!F47</f>
        <v>1005700.819097999</v>
      </c>
      <c r="AA50" s="1">
        <f>'3x10B'!F47</f>
        <v>1689752.4362348355</v>
      </c>
    </row>
    <row r="51" spans="1:27" x14ac:dyDescent="0.2">
      <c r="A51">
        <v>6</v>
      </c>
      <c r="B51" s="1">
        <f>'1x2B'!F48</f>
        <v>2773.2610673118375</v>
      </c>
      <c r="C51" s="1">
        <f>'1x3B'!F48</f>
        <v>28043.613224611025</v>
      </c>
      <c r="D51" s="1">
        <f>'1x4B'!F48</f>
        <v>149849.91585606264</v>
      </c>
      <c r="E51" s="1">
        <f>'1x5B'!F48</f>
        <v>555610.68043868791</v>
      </c>
      <c r="F51" s="1">
        <f>'1x6B'!F48</f>
        <v>1628774.7246900175</v>
      </c>
      <c r="G51" s="1">
        <f>'1x7B'!F48</f>
        <v>4054422.3777068788</v>
      </c>
      <c r="H51" s="1">
        <f>'1x8B'!F48</f>
        <v>8947905.7954487167</v>
      </c>
      <c r="I51" s="1">
        <f>'1x9B'!F48</f>
        <v>18006529.060998149</v>
      </c>
      <c r="J51" s="1">
        <f>'1x10B'!F48</f>
        <v>33684268.222592637</v>
      </c>
      <c r="K51">
        <v>6</v>
      </c>
      <c r="L51" s="1">
        <f>'2x3B'!F48</f>
        <v>29821.319839385054</v>
      </c>
      <c r="M51" s="1">
        <f>'2x4B'!F48</f>
        <v>152146.96770961687</v>
      </c>
      <c r="N51" s="1">
        <f>'2x5B'!F48</f>
        <v>558239.76927682629</v>
      </c>
      <c r="O51" s="1">
        <f>'2x6B'!F48</f>
        <v>1631622.4603837202</v>
      </c>
      <c r="P51" s="1">
        <f>'2x7B'!F48</f>
        <v>4057420.7060647695</v>
      </c>
      <c r="Q51" s="1">
        <f>'2x8B'!F48</f>
        <v>8951011.9356486592</v>
      </c>
      <c r="R51" s="1">
        <f>'2x9B'!F48</f>
        <v>18009714.71975331</v>
      </c>
      <c r="S51" s="1">
        <f>'2x10B'!F48</f>
        <v>33687513.831273213</v>
      </c>
      <c r="T51">
        <v>6</v>
      </c>
      <c r="U51" s="1">
        <f>'3x4B'!F48</f>
        <v>166602.4330191804</v>
      </c>
      <c r="V51" s="1">
        <f>'3x5B'!F48</f>
        <v>577203.56232891651</v>
      </c>
      <c r="W51" s="1">
        <f>'3x6B'!F48</f>
        <v>1654034.3724406054</v>
      </c>
      <c r="X51" s="1">
        <f>'3x7B'!F48</f>
        <v>4082411.5829788293</v>
      </c>
      <c r="Y51" s="1">
        <f>'3x8B'!F48</f>
        <v>8977947.4278733656</v>
      </c>
      <c r="Z51" s="1">
        <f>'3x9B'!F48</f>
        <v>18038141.057308327</v>
      </c>
      <c r="AA51" s="1">
        <f>'3x10B'!F48</f>
        <v>33717103.078756079</v>
      </c>
    </row>
    <row r="52" spans="1:27" x14ac:dyDescent="0.2">
      <c r="A52">
        <v>7</v>
      </c>
      <c r="B52" s="1">
        <f>'1x2B'!F49</f>
        <v>11007.360651503715</v>
      </c>
      <c r="C52" s="1">
        <f>'1x3B'!F49</f>
        <v>168061.82335419665</v>
      </c>
      <c r="D52" s="1">
        <f>'1x4B'!F49</f>
        <v>1198479.4615164017</v>
      </c>
      <c r="E52" s="1">
        <f>'1x5B'!F49</f>
        <v>5555665.9337952174</v>
      </c>
      <c r="F52" s="1">
        <f>'1x6B'!F49</f>
        <v>19544734.950083058</v>
      </c>
      <c r="G52" s="1">
        <f>'1x7B'!F49</f>
        <v>56761231.180982292</v>
      </c>
      <c r="H52" s="1">
        <f>'1x8B'!F49</f>
        <v>143165690.94108769</v>
      </c>
      <c r="I52" s="1">
        <f>'1x9B'!F49</f>
        <v>324116602.39724094</v>
      </c>
      <c r="J52" s="1">
        <f>'1x10B'!F49</f>
        <v>673684325.64609802</v>
      </c>
      <c r="K52">
        <v>7</v>
      </c>
      <c r="L52" s="1">
        <f>'2x3B'!F49</f>
        <v>174946.92125942357</v>
      </c>
      <c r="M52" s="1">
        <f>'2x4B'!F49</f>
        <v>1207631.5525480255</v>
      </c>
      <c r="N52" s="1">
        <f>'2x5B'!F49</f>
        <v>5566205.9491044376</v>
      </c>
      <c r="O52" s="1">
        <f>'2x6B'!F49</f>
        <v>19556164.681900442</v>
      </c>
      <c r="P52" s="1">
        <f>'2x7B'!F49</f>
        <v>56773263.346668705</v>
      </c>
      <c r="Q52" s="1">
        <f>'2x8B'!F49</f>
        <v>143178148.91554317</v>
      </c>
      <c r="R52" s="1">
        <f>'2x9B'!F49</f>
        <v>324129370.81594992</v>
      </c>
      <c r="S52" s="1">
        <f>'2x10B'!F49</f>
        <v>673697325.29859424</v>
      </c>
      <c r="T52">
        <v>7</v>
      </c>
      <c r="U52" s="1">
        <f>'3x4B'!F49</f>
        <v>1292175.549449896</v>
      </c>
      <c r="V52" s="1">
        <f>'3x5B'!F49</f>
        <v>5681359.3142163847</v>
      </c>
      <c r="W52" s="1">
        <f>'3x6B'!F49</f>
        <v>19693923.837002128</v>
      </c>
      <c r="X52" s="1">
        <f>'3x7B'!F49</f>
        <v>56927441.614067696</v>
      </c>
      <c r="Y52" s="1">
        <f>'3x8B'!F49</f>
        <v>143344444.42054379</v>
      </c>
      <c r="Z52" s="1">
        <f>'3x9B'!F49</f>
        <v>324304809.6088109</v>
      </c>
      <c r="AA52" s="1">
        <f>'3x10B'!F49</f>
        <v>673879807.01401579</v>
      </c>
    </row>
    <row r="53" spans="1:27" x14ac:dyDescent="0.2">
      <c r="A53">
        <v>8</v>
      </c>
      <c r="B53" s="1">
        <f>'1x2B'!F50</f>
        <v>43859.41546484235</v>
      </c>
      <c r="C53" s="1">
        <f>'1x3B'!F50</f>
        <v>1007970.0428834031</v>
      </c>
      <c r="D53" s="1">
        <f>'1x4B'!F50</f>
        <v>9587194.2352252472</v>
      </c>
      <c r="E53" s="1">
        <f>'1x5B'!F50</f>
        <v>55555776.032493524</v>
      </c>
      <c r="F53" s="1">
        <f>'1x6B'!F50</f>
        <v>234535694.91189477</v>
      </c>
      <c r="G53" s="1">
        <f>'1x7B'!F50</f>
        <v>794655872.22138882</v>
      </c>
      <c r="H53" s="1">
        <f>'1x8B'!F50</f>
        <v>2290649452.5910616</v>
      </c>
      <c r="I53" s="1">
        <f>'1x9B'!F50</f>
        <v>5834097004.3546314</v>
      </c>
      <c r="J53" s="1">
        <f>'1x10B'!F50</f>
        <v>13473684439.705317</v>
      </c>
      <c r="K53">
        <v>8</v>
      </c>
      <c r="L53" s="1">
        <f>'2x3B'!F50</f>
        <v>1034872.8171133564</v>
      </c>
      <c r="M53" s="1">
        <f>'2x4B'!F50</f>
        <v>9623666.6373083051</v>
      </c>
      <c r="N53" s="1">
        <f>'2x5B'!F50</f>
        <v>55597907.650189549</v>
      </c>
      <c r="O53" s="1">
        <f>'2x6B'!F50</f>
        <v>234581387.6370621</v>
      </c>
      <c r="P53" s="1">
        <f>'2x7B'!F50</f>
        <v>794703948.73629963</v>
      </c>
      <c r="Q53" s="1">
        <f>'2x8B'!F50</f>
        <v>2290699198.1481023</v>
      </c>
      <c r="R53" s="1">
        <f>'2x9B'!F50</f>
        <v>5834147954.9579868</v>
      </c>
      <c r="S53" s="1">
        <f>'2x10B'!F50</f>
        <v>13473736277.802715</v>
      </c>
      <c r="T53">
        <v>8</v>
      </c>
      <c r="U53" s="1">
        <f>'3x4B'!F50</f>
        <v>10121142.291437617</v>
      </c>
      <c r="V53" s="1">
        <f>'3x5B'!F50</f>
        <v>56294869.668565616</v>
      </c>
      <c r="W53" s="1">
        <f>'3x6B'!F50</f>
        <v>235421168.65957087</v>
      </c>
      <c r="X53" s="1">
        <f>'3x7B'!F50</f>
        <v>795645087.84297252</v>
      </c>
      <c r="Y53" s="1">
        <f>'3x8B'!F50</f>
        <v>2291713991.9990907</v>
      </c>
      <c r="Z53" s="1">
        <f>'3x9B'!F50</f>
        <v>5835217715.4403601</v>
      </c>
      <c r="AA53" s="1">
        <f>'3x10B'!F50</f>
        <v>13474847996.82654</v>
      </c>
    </row>
    <row r="54" spans="1:27" x14ac:dyDescent="0.2">
      <c r="A54">
        <v>9</v>
      </c>
      <c r="B54" s="1">
        <f>'1x2B'!F51</f>
        <v>175099.21842268435</v>
      </c>
      <c r="C54" s="1">
        <f>'1x3B'!F51</f>
        <v>6047018.0146725141</v>
      </c>
      <c r="D54" s="1">
        <f>'1x4B'!F51</f>
        <v>76696271.124253154</v>
      </c>
      <c r="E54" s="1">
        <f>'1x5B'!F51</f>
        <v>555555995.40738416</v>
      </c>
      <c r="F54" s="1">
        <f>'1x6B'!F51</f>
        <v>2814426093.857862</v>
      </c>
      <c r="G54" s="1">
        <f>'1x7B'!F51</f>
        <v>11125179489.173735</v>
      </c>
      <c r="H54" s="1">
        <f>'1x8B'!F51</f>
        <v>36650388046.614685</v>
      </c>
      <c r="I54" s="1">
        <f>'1x9B'!F51</f>
        <v>105013742414.84763</v>
      </c>
      <c r="J54" s="1">
        <f>'1x10B'!F51</f>
        <v>269473684666.25854</v>
      </c>
      <c r="K54">
        <v>9</v>
      </c>
      <c r="L54" s="1">
        <f>'2x3B'!F51</f>
        <v>6152787.2793122251</v>
      </c>
      <c r="M54" s="1">
        <f>'2x4B'!F51</f>
        <v>76841622.030274421</v>
      </c>
      <c r="N54" s="1">
        <f>'2x5B'!F51</f>
        <v>555724122.58786023</v>
      </c>
      <c r="O54" s="1">
        <f>'2x6B'!F51</f>
        <v>2814608369.8776989</v>
      </c>
      <c r="P54" s="1">
        <f>'2x7B'!F51</f>
        <v>11125371157.120937</v>
      </c>
      <c r="Q54" s="1">
        <f>'2x8B'!F51</f>
        <v>36650586238.035767</v>
      </c>
      <c r="R54" s="1">
        <f>'2x9B'!F51</f>
        <v>105013945273.00987</v>
      </c>
      <c r="S54" s="1">
        <f>'2x10B'!F51</f>
        <v>269473890922.34879</v>
      </c>
      <c r="T54">
        <v>9</v>
      </c>
      <c r="U54" s="1">
        <f>'3x4B'!F51</f>
        <v>79779166.193980679</v>
      </c>
      <c r="V54" s="1">
        <f>'3x5B'!F51</f>
        <v>559928482.45643699</v>
      </c>
      <c r="W54" s="1">
        <f>'3x6B'!F51</f>
        <v>2819695055.1855879</v>
      </c>
      <c r="X54" s="1">
        <f>'3x7B'!F51</f>
        <v>11131072898.808167</v>
      </c>
      <c r="Y54" s="1">
        <f>'3x8B'!F51</f>
        <v>36656729988.534286</v>
      </c>
      <c r="Z54" s="1">
        <f>'3x9B'!F51</f>
        <v>105020416225.20395</v>
      </c>
      <c r="AA54" s="1">
        <f>'3x10B'!F51</f>
        <v>269480609852.06003</v>
      </c>
    </row>
    <row r="55" spans="1:27" x14ac:dyDescent="0.2">
      <c r="A55">
        <v>10</v>
      </c>
      <c r="B55" s="1">
        <f>'1x2B'!F52</f>
        <v>699722.20130895858</v>
      </c>
      <c r="C55" s="1">
        <f>'1x3B'!F52</f>
        <v>36280504.981341377</v>
      </c>
      <c r="D55" s="1">
        <f>'1x4B'!F52</f>
        <v>613567607.57703841</v>
      </c>
      <c r="E55" s="1">
        <f>'1x5B'!F52</f>
        <v>5555556432.5145025</v>
      </c>
      <c r="F55" s="1">
        <f>'1x6B'!F52</f>
        <v>33773108649.801689</v>
      </c>
      <c r="G55" s="1">
        <f>'1x7B'!F52</f>
        <v>155752507424.83218</v>
      </c>
      <c r="H55" s="1">
        <f>'1x8B'!F52</f>
        <v>586406202384.12317</v>
      </c>
      <c r="I55" s="1">
        <f>'1x9B'!F52</f>
        <v>1890247356177.0071</v>
      </c>
      <c r="J55" s="1">
        <f>'1x10B'!F52</f>
        <v>5389473685116.2529</v>
      </c>
      <c r="K55">
        <v>10</v>
      </c>
      <c r="L55" s="1">
        <f>'2x3B'!F52</f>
        <v>36698154.485141329</v>
      </c>
      <c r="M55" s="1">
        <f>'2x4B'!F52</f>
        <v>614146856.17800081</v>
      </c>
      <c r="N55" s="1">
        <f>'2x5B'!F52</f>
        <v>5556226716.6036921</v>
      </c>
      <c r="O55" s="1">
        <f>'2x6B'!F52</f>
        <v>33773834965.710876</v>
      </c>
      <c r="P55" s="1">
        <f>'2x7B'!F52</f>
        <v>155753270679.52902</v>
      </c>
      <c r="Q55" s="1">
        <f>'2x8B'!F52</f>
        <v>586406991104.54846</v>
      </c>
      <c r="R55" s="1">
        <f>'2x9B'!F52</f>
        <v>1890248162947.2766</v>
      </c>
      <c r="S55" s="1">
        <f>'2x10B'!F52</f>
        <v>5389474504872.9014</v>
      </c>
      <c r="T55">
        <v>10</v>
      </c>
      <c r="U55" s="1">
        <f>'3x4B'!F52</f>
        <v>631533272.63851047</v>
      </c>
      <c r="V55" s="1">
        <f>'3x5B'!F52</f>
        <v>5581518816.0898581</v>
      </c>
      <c r="W55" s="1">
        <f>'3x6B'!F52</f>
        <v>33804502571.89616</v>
      </c>
      <c r="X55" s="1">
        <f>'3x7B'!F52</f>
        <v>155787634533.44745</v>
      </c>
      <c r="Y55" s="1">
        <f>'3x8B'!F52</f>
        <v>586443989565.32422</v>
      </c>
      <c r="Z55" s="1">
        <f>'3x9B'!F52</f>
        <v>1890287099228.5923</v>
      </c>
      <c r="AA55" s="1">
        <f>'3x10B'!F52</f>
        <v>5389514900516.9707</v>
      </c>
    </row>
    <row r="56" spans="1:27" x14ac:dyDescent="0.2">
      <c r="B56" s="222" t="s">
        <v>44</v>
      </c>
      <c r="C56" s="222"/>
      <c r="D56" s="222"/>
      <c r="E56" s="222"/>
      <c r="F56" s="222"/>
      <c r="G56" s="222"/>
      <c r="H56" s="222"/>
      <c r="I56" s="222"/>
      <c r="J56" s="222"/>
      <c r="L56" s="222" t="s">
        <v>44</v>
      </c>
      <c r="M56" s="222"/>
      <c r="N56" s="222"/>
      <c r="O56" s="222"/>
      <c r="P56" s="222"/>
      <c r="Q56" s="222"/>
      <c r="R56" s="222"/>
      <c r="S56" s="222"/>
      <c r="U56" s="222" t="s">
        <v>44</v>
      </c>
      <c r="V56" s="222"/>
      <c r="W56" s="222"/>
      <c r="X56" s="222"/>
      <c r="Y56" s="222"/>
      <c r="Z56" s="222"/>
      <c r="AA56" s="222"/>
    </row>
    <row r="57" spans="1:27" x14ac:dyDescent="0.2">
      <c r="A57" t="s">
        <v>8</v>
      </c>
      <c r="B57" s="71" t="s">
        <v>25</v>
      </c>
      <c r="C57" s="71" t="s">
        <v>26</v>
      </c>
      <c r="D57" s="71" t="s">
        <v>27</v>
      </c>
      <c r="E57" s="71" t="s">
        <v>28</v>
      </c>
      <c r="F57" s="71" t="s">
        <v>29</v>
      </c>
      <c r="G57" s="71" t="s">
        <v>30</v>
      </c>
      <c r="H57" s="71" t="s">
        <v>31</v>
      </c>
      <c r="I57" s="71" t="s">
        <v>32</v>
      </c>
      <c r="J57" s="71" t="s">
        <v>33</v>
      </c>
      <c r="K57" t="s">
        <v>8</v>
      </c>
      <c r="L57" s="71" t="s">
        <v>48</v>
      </c>
      <c r="M57" s="71" t="s">
        <v>49</v>
      </c>
      <c r="N57" s="71" t="s">
        <v>50</v>
      </c>
      <c r="O57" s="71" t="s">
        <v>51</v>
      </c>
      <c r="P57" s="71" t="s">
        <v>52</v>
      </c>
      <c r="Q57" s="71" t="s">
        <v>53</v>
      </c>
      <c r="R57" s="71" t="s">
        <v>54</v>
      </c>
      <c r="S57" s="71" t="s">
        <v>55</v>
      </c>
      <c r="T57" t="s">
        <v>8</v>
      </c>
      <c r="U57" s="71" t="s">
        <v>56</v>
      </c>
      <c r="V57" s="71" t="s">
        <v>57</v>
      </c>
      <c r="W57" s="71" t="s">
        <v>58</v>
      </c>
      <c r="X57" s="71" t="s">
        <v>59</v>
      </c>
      <c r="Y57" s="71" t="s">
        <v>60</v>
      </c>
      <c r="Z57" s="71" t="s">
        <v>61</v>
      </c>
      <c r="AA57" s="71" t="s">
        <v>62</v>
      </c>
    </row>
    <row r="58" spans="1:27" x14ac:dyDescent="0.2">
      <c r="A58">
        <v>2</v>
      </c>
      <c r="B58" s="1">
        <f t="shared" ref="B58:J58" si="0">B3/B25</f>
        <v>-1.5771176079045685E-2</v>
      </c>
      <c r="C58" s="1">
        <f t="shared" si="0"/>
        <v>-1.3096064615427748E-2</v>
      </c>
      <c r="D58" s="1">
        <f t="shared" si="0"/>
        <v>-1.0712934169679661E-2</v>
      </c>
      <c r="E58" s="1">
        <f t="shared" si="0"/>
        <v>-8.9472304955460005E-3</v>
      </c>
      <c r="F58" s="1">
        <f t="shared" si="0"/>
        <v>-7.6400248995826085E-3</v>
      </c>
      <c r="G58" s="1">
        <f t="shared" si="0"/>
        <v>-6.6481818535058853E-3</v>
      </c>
      <c r="H58" s="1">
        <f t="shared" si="0"/>
        <v>-5.875361689491816E-3</v>
      </c>
      <c r="I58" s="1">
        <f t="shared" si="0"/>
        <v>-5.2586191351738591E-3</v>
      </c>
      <c r="J58" s="1">
        <f t="shared" si="0"/>
        <v>-4.7561720990042184E-3</v>
      </c>
      <c r="K58">
        <v>2</v>
      </c>
      <c r="L58" s="1">
        <f t="shared" ref="L58:S66" si="1">L3/L25</f>
        <v>-2.0110102687795214E-2</v>
      </c>
      <c r="M58" s="1">
        <f t="shared" si="1"/>
        <v>-1.8935776918491822E-2</v>
      </c>
      <c r="N58" s="1">
        <f t="shared" si="1"/>
        <v>-1.690808333492963E-2</v>
      </c>
      <c r="O58" s="1">
        <f t="shared" si="1"/>
        <v>-1.4965584403180344E-2</v>
      </c>
      <c r="P58" s="1">
        <f t="shared" si="1"/>
        <v>-1.3295104128382322E-2</v>
      </c>
      <c r="Q58" s="1">
        <f t="shared" si="1"/>
        <v>-1.1897046621332844E-2</v>
      </c>
      <c r="R58" s="1">
        <f t="shared" si="1"/>
        <v>-1.0730589242132162E-2</v>
      </c>
      <c r="S58" s="1">
        <f t="shared" si="1"/>
        <v>-9.7521295718502373E-3</v>
      </c>
      <c r="T58">
        <v>2</v>
      </c>
      <c r="U58" s="1">
        <f t="shared" ref="U58:AA66" si="2">U3/U25</f>
        <v>-2.182099594470643E-2</v>
      </c>
      <c r="V58" s="1">
        <f t="shared" si="2"/>
        <v>-2.1628095551783477E-2</v>
      </c>
      <c r="W58" s="1">
        <f t="shared" si="2"/>
        <v>-2.0299368693407118E-2</v>
      </c>
      <c r="X58" s="1">
        <f t="shared" si="2"/>
        <v>-1.8700661038199239E-2</v>
      </c>
      <c r="Y58" s="1">
        <f t="shared" si="2"/>
        <v>-1.7138372823605558E-2</v>
      </c>
      <c r="Z58" s="1">
        <f t="shared" si="2"/>
        <v>-1.5712393056802328E-2</v>
      </c>
      <c r="AA58" s="1">
        <f t="shared" si="2"/>
        <v>-1.4444724678326552E-2</v>
      </c>
    </row>
    <row r="59" spans="1:27" x14ac:dyDescent="0.2">
      <c r="A59">
        <v>3</v>
      </c>
      <c r="B59" s="1">
        <f t="shared" ref="B59:J59" si="3">B4/B26</f>
        <v>-1.4837666522214606E-2</v>
      </c>
      <c r="C59" s="1">
        <f t="shared" si="3"/>
        <v>-7.7265583224023632E-3</v>
      </c>
      <c r="D59" s="1">
        <f t="shared" si="3"/>
        <v>-4.5500922258709265E-3</v>
      </c>
      <c r="E59" s="1">
        <f t="shared" si="3"/>
        <v>-2.9597443547205332E-3</v>
      </c>
      <c r="F59" s="1">
        <f t="shared" si="3"/>
        <v>-2.0680013435933355E-3</v>
      </c>
      <c r="G59" s="1">
        <f t="shared" si="3"/>
        <v>-1.5225251874405124E-3</v>
      </c>
      <c r="H59" s="1">
        <f t="shared" si="3"/>
        <v>-1.1660645884671642E-3</v>
      </c>
      <c r="I59" s="1">
        <f t="shared" si="3"/>
        <v>-9.2089374905860778E-4</v>
      </c>
      <c r="J59" s="1">
        <f t="shared" si="3"/>
        <v>-7.4529163145185579E-4</v>
      </c>
      <c r="K59">
        <v>3</v>
      </c>
      <c r="L59" s="1">
        <f t="shared" si="1"/>
        <v>-1.5233092319519305E-2</v>
      </c>
      <c r="M59" s="1">
        <f t="shared" si="1"/>
        <v>-9.8902144399428439E-3</v>
      </c>
      <c r="N59" s="1">
        <f t="shared" si="1"/>
        <v>-6.6331716226498754E-3</v>
      </c>
      <c r="O59" s="1">
        <f t="shared" si="1"/>
        <v>-4.6681160654906146E-3</v>
      </c>
      <c r="P59" s="1">
        <f t="shared" si="1"/>
        <v>-3.4311369730699107E-3</v>
      </c>
      <c r="Q59" s="1">
        <f t="shared" si="1"/>
        <v>-2.6147297285119787E-3</v>
      </c>
      <c r="R59" s="1">
        <f t="shared" si="1"/>
        <v>-2.0524232618300583E-3</v>
      </c>
      <c r="S59" s="1">
        <f t="shared" si="1"/>
        <v>-1.6507156021053405E-3</v>
      </c>
      <c r="T59">
        <v>3</v>
      </c>
      <c r="U59" s="1">
        <f t="shared" si="2"/>
        <v>-1.3452266169099425E-2</v>
      </c>
      <c r="V59" s="1">
        <f t="shared" si="2"/>
        <v>-9.8574945313550724E-3</v>
      </c>
      <c r="W59" s="1">
        <f t="shared" si="2"/>
        <v>-7.2439887088608101E-3</v>
      </c>
      <c r="X59" s="1">
        <f t="shared" si="2"/>
        <v>-5.441541002371428E-3</v>
      </c>
      <c r="Y59" s="1">
        <f t="shared" si="2"/>
        <v>-4.1915417983177244E-3</v>
      </c>
      <c r="Z59" s="1">
        <f t="shared" si="2"/>
        <v>-3.3060514261054582E-3</v>
      </c>
      <c r="AA59" s="1">
        <f t="shared" si="2"/>
        <v>-2.6631246494831389E-3</v>
      </c>
    </row>
    <row r="60" spans="1:27" x14ac:dyDescent="0.2">
      <c r="A60">
        <v>4</v>
      </c>
      <c r="B60" s="1">
        <f t="shared" ref="B60:J60" si="4">B5/B27</f>
        <v>-1.1295120833664648E-2</v>
      </c>
      <c r="C60" s="1">
        <f t="shared" si="4"/>
        <v>-3.746891450040426E-3</v>
      </c>
      <c r="D60" s="1">
        <f t="shared" si="4"/>
        <v>-1.6118280815442293E-3</v>
      </c>
      <c r="E60" s="1">
        <f t="shared" si="4"/>
        <v>-8.2610665774581133E-4</v>
      </c>
      <c r="F60" s="1">
        <f t="shared" si="4"/>
        <v>-4.7646103453993462E-4</v>
      </c>
      <c r="G60" s="1">
        <f t="shared" si="4"/>
        <v>-2.9876458815751008E-4</v>
      </c>
      <c r="H60" s="1">
        <f t="shared" si="4"/>
        <v>-1.9931152631480191E-4</v>
      </c>
      <c r="I60" s="1">
        <f t="shared" si="4"/>
        <v>-1.3944709475503735E-4</v>
      </c>
      <c r="J60" s="1">
        <f t="shared" si="4"/>
        <v>-1.0130887515564604E-4</v>
      </c>
      <c r="K60">
        <v>4</v>
      </c>
      <c r="L60" s="1">
        <f t="shared" si="1"/>
        <v>-8.7772824061087776E-3</v>
      </c>
      <c r="M60" s="1">
        <f t="shared" si="1"/>
        <v>-3.9838820895232076E-3</v>
      </c>
      <c r="N60" s="1">
        <f t="shared" si="1"/>
        <v>-2.0360131323791057E-3</v>
      </c>
      <c r="O60" s="1">
        <f t="shared" si="1"/>
        <v>-1.1559205027262575E-3</v>
      </c>
      <c r="P60" s="1">
        <f t="shared" si="1"/>
        <v>-7.1234255260649033E-4</v>
      </c>
      <c r="Q60" s="1">
        <f t="shared" si="1"/>
        <v>-4.6767388014781389E-4</v>
      </c>
      <c r="R60" s="1">
        <f t="shared" si="1"/>
        <v>-3.2264766551084719E-4</v>
      </c>
      <c r="S60" s="1">
        <f t="shared" si="1"/>
        <v>-2.3158044249571558E-4</v>
      </c>
      <c r="T60">
        <v>4</v>
      </c>
      <c r="U60" s="1">
        <f t="shared" si="2"/>
        <v>-6.1057518791022072E-3</v>
      </c>
      <c r="V60" s="1">
        <f t="shared" si="2"/>
        <v>-3.3622409851869635E-3</v>
      </c>
      <c r="W60" s="1">
        <f t="shared" si="2"/>
        <v>-1.9598779902709204E-3</v>
      </c>
      <c r="X60" s="1">
        <f t="shared" si="2"/>
        <v>-1.2157604781836452E-3</v>
      </c>
      <c r="Y60" s="1">
        <f t="shared" si="2"/>
        <v>-7.9684235182442579E-4</v>
      </c>
      <c r="Z60" s="1">
        <f t="shared" si="2"/>
        <v>-5.4697982479757037E-4</v>
      </c>
      <c r="AA60" s="1">
        <f t="shared" si="2"/>
        <v>-3.9015897167961875E-4</v>
      </c>
    </row>
    <row r="61" spans="1:27" x14ac:dyDescent="0.2">
      <c r="A61">
        <v>5</v>
      </c>
      <c r="B61" s="1">
        <f t="shared" ref="B61:J61" si="5">B6/B28</f>
        <v>-7.7203050445531999E-3</v>
      </c>
      <c r="C61" s="1">
        <f t="shared" si="5"/>
        <v>-1.6459511123080818E-3</v>
      </c>
      <c r="D61" s="1">
        <f t="shared" si="5"/>
        <v>-5.2178593686143997E-4</v>
      </c>
      <c r="E61" s="1">
        <f t="shared" si="5"/>
        <v>-2.1198271842002986E-4</v>
      </c>
      <c r="F61" s="1">
        <f t="shared" si="5"/>
        <v>-1.0132799343416325E-4</v>
      </c>
      <c r="G61" s="1">
        <f t="shared" si="5"/>
        <v>-5.4265376057686615E-5</v>
      </c>
      <c r="H61" s="1">
        <f t="shared" si="5"/>
        <v>-3.1596259073915729E-5</v>
      </c>
      <c r="I61" s="1">
        <f t="shared" si="5"/>
        <v>-1.9613112002946048E-5</v>
      </c>
      <c r="J61" s="1">
        <f t="shared" si="5"/>
        <v>-1.2805611283521658E-5</v>
      </c>
      <c r="K61">
        <v>5</v>
      </c>
      <c r="L61" s="1">
        <f t="shared" si="1"/>
        <v>-4.3832325421710675E-3</v>
      </c>
      <c r="M61" s="1">
        <f t="shared" si="1"/>
        <v>-1.4022332486189515E-3</v>
      </c>
      <c r="N61" s="1">
        <f t="shared" si="1"/>
        <v>-5.5251555608779458E-4</v>
      </c>
      <c r="O61" s="1">
        <f t="shared" si="1"/>
        <v>-2.5577393901475028E-4</v>
      </c>
      <c r="P61" s="1">
        <f t="shared" si="1"/>
        <v>-1.3328992646830453E-4</v>
      </c>
      <c r="Q61" s="1">
        <f t="shared" si="1"/>
        <v>-7.5890740178435938E-5</v>
      </c>
      <c r="R61" s="1">
        <f t="shared" si="1"/>
        <v>-4.6252039172252116E-5</v>
      </c>
      <c r="S61" s="1">
        <f t="shared" si="1"/>
        <v>-2.9743349000249015E-5</v>
      </c>
      <c r="T61">
        <v>5</v>
      </c>
      <c r="U61" s="1">
        <f t="shared" si="2"/>
        <v>-2.3696971227720972E-3</v>
      </c>
      <c r="V61" s="1">
        <f t="shared" si="2"/>
        <v>-9.8754774548181633E-4</v>
      </c>
      <c r="W61" s="1">
        <f t="shared" si="2"/>
        <v>-4.6076897850515832E-4</v>
      </c>
      <c r="X61" s="1">
        <f t="shared" si="2"/>
        <v>-2.3829487648442254E-4</v>
      </c>
      <c r="Y61" s="1">
        <f t="shared" si="2"/>
        <v>-1.3407132101322133E-4</v>
      </c>
      <c r="Z61" s="1">
        <f t="shared" si="2"/>
        <v>-8.0708104149942455E-5</v>
      </c>
      <c r="AA61" s="1">
        <f t="shared" si="2"/>
        <v>-5.1306804759598472E-5</v>
      </c>
    </row>
    <row r="62" spans="1:27" x14ac:dyDescent="0.2">
      <c r="A62">
        <v>6</v>
      </c>
      <c r="B62" s="1">
        <f t="shared" ref="B62:J62" si="6">B7/B29</f>
        <v>-4.9392456374520895E-3</v>
      </c>
      <c r="C62" s="1">
        <f t="shared" si="6"/>
        <v>-6.8176102346890609E-4</v>
      </c>
      <c r="D62" s="1">
        <f t="shared" si="6"/>
        <v>-1.6015687515703262E-4</v>
      </c>
      <c r="E62" s="1">
        <f t="shared" si="6"/>
        <v>-5.1742648556354468E-5</v>
      </c>
      <c r="F62" s="1">
        <f t="shared" si="6"/>
        <v>-2.0538755599480356E-5</v>
      </c>
      <c r="G62" s="1">
        <f t="shared" si="6"/>
        <v>-9.4064041841897839E-6</v>
      </c>
      <c r="H62" s="1">
        <f t="shared" si="6"/>
        <v>-4.7845483226348244E-6</v>
      </c>
      <c r="I62" s="1">
        <f t="shared" si="6"/>
        <v>-2.6367921435588743E-6</v>
      </c>
      <c r="J62" s="1">
        <f t="shared" si="6"/>
        <v>-1.5479874415056034E-6</v>
      </c>
      <c r="K62">
        <v>6</v>
      </c>
      <c r="L62" s="1">
        <f t="shared" si="1"/>
        <v>-2.0018231679250335E-3</v>
      </c>
      <c r="M62" s="1">
        <f t="shared" si="1"/>
        <v>-4.553253589578473E-4</v>
      </c>
      <c r="N62" s="1">
        <f t="shared" si="1"/>
        <v>-1.396665664072304E-4</v>
      </c>
      <c r="O62" s="1">
        <f t="shared" si="1"/>
        <v>-5.3102972096148878E-5</v>
      </c>
      <c r="P62" s="1">
        <f t="shared" si="1"/>
        <v>-2.3519364753704406E-5</v>
      </c>
      <c r="Q62" s="1">
        <f t="shared" si="1"/>
        <v>-1.1653881339119876E-5</v>
      </c>
      <c r="R62" s="1">
        <f t="shared" si="1"/>
        <v>-6.2899326951450572E-6</v>
      </c>
      <c r="S62" s="1">
        <f t="shared" si="1"/>
        <v>-3.6305926884260429E-6</v>
      </c>
      <c r="T62">
        <v>6</v>
      </c>
      <c r="U62" s="1">
        <f t="shared" si="2"/>
        <v>-8.3554986046943647E-4</v>
      </c>
      <c r="V62" s="1">
        <f t="shared" si="2"/>
        <v>-2.650996326603065E-4</v>
      </c>
      <c r="W62" s="1">
        <f t="shared" si="2"/>
        <v>-9.9779315415641855E-5</v>
      </c>
      <c r="X62" s="1">
        <f t="shared" si="2"/>
        <v>-4.3338659745997977E-5</v>
      </c>
      <c r="Y62" s="1">
        <f t="shared" si="2"/>
        <v>-2.1058494089902568E-5</v>
      </c>
      <c r="Z62" s="1">
        <f t="shared" si="2"/>
        <v>-1.1170120917619408E-5</v>
      </c>
      <c r="AA62" s="1">
        <f t="shared" si="2"/>
        <v>-6.3518823442691308E-6</v>
      </c>
    </row>
    <row r="63" spans="1:27" x14ac:dyDescent="0.2">
      <c r="A63">
        <v>7</v>
      </c>
      <c r="B63" s="1">
        <f t="shared" ref="B63:J63" si="7">B8/B30</f>
        <v>-3.0221540775954149E-3</v>
      </c>
      <c r="C63" s="1">
        <f t="shared" si="7"/>
        <v>-2.7171433884508436E-4</v>
      </c>
      <c r="D63" s="1">
        <f t="shared" si="7"/>
        <v>-4.7466146200993663E-5</v>
      </c>
      <c r="E63" s="1">
        <f t="shared" si="7"/>
        <v>-1.2217366570061316E-5</v>
      </c>
      <c r="F63" s="1">
        <f t="shared" si="7"/>
        <v>-4.031499449586685E-6</v>
      </c>
      <c r="G63" s="1">
        <f t="shared" si="7"/>
        <v>-1.5800667600816712E-6</v>
      </c>
      <c r="H63" s="1">
        <f t="shared" si="7"/>
        <v>-7.0243990215597587E-7</v>
      </c>
      <c r="I63" s="1">
        <f t="shared" si="7"/>
        <v>-3.438148916537411E-7</v>
      </c>
      <c r="J63" s="1">
        <f t="shared" si="7"/>
        <v>-1.8154078323779556E-7</v>
      </c>
      <c r="K63">
        <v>7</v>
      </c>
      <c r="L63" s="1">
        <f t="shared" si="1"/>
        <v>-8.6048863084635689E-4</v>
      </c>
      <c r="M63" s="1">
        <f t="shared" si="1"/>
        <v>-1.4034802475883915E-4</v>
      </c>
      <c r="N63" s="1">
        <f t="shared" si="1"/>
        <v>-3.3757688320230683E-5</v>
      </c>
      <c r="O63" s="1">
        <f t="shared" si="1"/>
        <v>-1.0590386276394091E-5</v>
      </c>
      <c r="P63" s="1">
        <f t="shared" si="1"/>
        <v>-3.9978360524788463E-6</v>
      </c>
      <c r="Q63" s="1">
        <f t="shared" si="1"/>
        <v>-1.7271314869079088E-6</v>
      </c>
      <c r="R63" s="1">
        <f t="shared" si="1"/>
        <v>-8.2656988738853453E-7</v>
      </c>
      <c r="S63" s="1">
        <f t="shared" si="1"/>
        <v>-4.2862057842398776E-7</v>
      </c>
      <c r="T63">
        <v>7</v>
      </c>
      <c r="U63" s="1">
        <f t="shared" si="2"/>
        <v>-2.7621946040903622E-4</v>
      </c>
      <c r="V63" s="1">
        <f t="shared" si="2"/>
        <v>-6.7089707365117077E-5</v>
      </c>
      <c r="W63" s="1">
        <f t="shared" si="2"/>
        <v>-2.0502685023546932E-5</v>
      </c>
      <c r="X63" s="1">
        <f t="shared" si="2"/>
        <v>-7.5194715225727116E-6</v>
      </c>
      <c r="Y63" s="1">
        <f t="shared" si="2"/>
        <v>-3.1680925424529912E-6</v>
      </c>
      <c r="Z63" s="1">
        <f t="shared" si="2"/>
        <v>-1.4849768657006909E-6</v>
      </c>
      <c r="AA63" s="1">
        <f t="shared" si="2"/>
        <v>-7.5691846190228401E-7</v>
      </c>
    </row>
    <row r="64" spans="1:27" x14ac:dyDescent="0.2">
      <c r="A64">
        <v>8</v>
      </c>
      <c r="B64" s="1">
        <f t="shared" ref="B64:J64" si="8">B9/B31</f>
        <v>-1.7911649964097766E-3</v>
      </c>
      <c r="C64" s="1">
        <f t="shared" si="8"/>
        <v>-1.0540198943637013E-4</v>
      </c>
      <c r="D64" s="1">
        <f t="shared" si="8"/>
        <v>-1.3723171727692751E-5</v>
      </c>
      <c r="E64" s="1">
        <f t="shared" si="8"/>
        <v>-2.8172199161415813E-6</v>
      </c>
      <c r="F64" s="1">
        <f t="shared" si="8"/>
        <v>-7.7330911034276086E-7</v>
      </c>
      <c r="G64" s="1">
        <f t="shared" si="8"/>
        <v>-2.5947968733851298E-7</v>
      </c>
      <c r="H64" s="1">
        <f t="shared" si="8"/>
        <v>-1.0085129954162097E-7</v>
      </c>
      <c r="I64" s="1">
        <f t="shared" si="8"/>
        <v>-4.385029368686976E-8</v>
      </c>
      <c r="J64" s="1">
        <f t="shared" si="8"/>
        <v>-2.082827504188857E-8</v>
      </c>
      <c r="K64">
        <v>8</v>
      </c>
      <c r="L64" s="1">
        <f t="shared" si="1"/>
        <v>-3.5423616630764833E-4</v>
      </c>
      <c r="M64" s="1">
        <f t="shared" si="1"/>
        <v>-4.1745450795226798E-5</v>
      </c>
      <c r="N64" s="1">
        <f t="shared" si="1"/>
        <v>-7.9143773110264702E-6</v>
      </c>
      <c r="O64" s="1">
        <f t="shared" si="1"/>
        <v>-2.0545464740544034E-6</v>
      </c>
      <c r="P64" s="1">
        <f t="shared" si="1"/>
        <v>-6.6215003846596639E-7</v>
      </c>
      <c r="Q64" s="1">
        <f t="shared" si="1"/>
        <v>-2.4966811067865641E-7</v>
      </c>
      <c r="R64" s="1">
        <f t="shared" si="1"/>
        <v>-1.0602289482007972E-7</v>
      </c>
      <c r="S64" s="1">
        <f t="shared" si="1"/>
        <v>-4.9416530357105352E-8</v>
      </c>
      <c r="T64">
        <v>8</v>
      </c>
      <c r="U64" s="1">
        <f t="shared" si="2"/>
        <v>-8.7208161792746161E-5</v>
      </c>
      <c r="V64" s="1">
        <f t="shared" si="2"/>
        <v>-1.6297379150772048E-5</v>
      </c>
      <c r="W64" s="1">
        <f t="shared" si="2"/>
        <v>-4.0650748552281045E-6</v>
      </c>
      <c r="X64" s="1">
        <f t="shared" si="2"/>
        <v>-1.2637178173668239E-6</v>
      </c>
      <c r="Y64" s="1">
        <f t="shared" si="2"/>
        <v>-4.6284607049174421E-7</v>
      </c>
      <c r="Z64" s="1">
        <f t="shared" si="2"/>
        <v>-1.9204401235100814E-7</v>
      </c>
      <c r="AA64" s="1">
        <f t="shared" si="2"/>
        <v>-8.7848638053144705E-8</v>
      </c>
    </row>
    <row r="65" spans="1:27" x14ac:dyDescent="0.2">
      <c r="A65">
        <v>9</v>
      </c>
      <c r="B65" s="1">
        <f t="shared" ref="B65:J65" si="9">B10/B32</f>
        <v>-1.0367253205533396E-3</v>
      </c>
      <c r="C65" s="1">
        <f t="shared" si="9"/>
        <v>-4.0078684001308479E-5</v>
      </c>
      <c r="D65" s="1">
        <f t="shared" si="9"/>
        <v>-3.8949423308775403E-6</v>
      </c>
      <c r="E65" s="1">
        <f t="shared" si="9"/>
        <v>-6.3819226216622373E-7</v>
      </c>
      <c r="F65" s="1">
        <f t="shared" si="9"/>
        <v>-1.4578350496122948E-7</v>
      </c>
      <c r="G65" s="1">
        <f t="shared" si="9"/>
        <v>-4.1890780302887471E-8</v>
      </c>
      <c r="H65" s="1">
        <f t="shared" si="9"/>
        <v>-1.4237199409916495E-8</v>
      </c>
      <c r="I65" s="1">
        <f t="shared" si="9"/>
        <v>-5.499881036821675E-9</v>
      </c>
      <c r="J65" s="1">
        <f t="shared" si="9"/>
        <v>-2.3502470918880078E-9</v>
      </c>
      <c r="K65">
        <v>9</v>
      </c>
      <c r="L65" s="1">
        <f t="shared" si="1"/>
        <v>-1.4123498619089225E-4</v>
      </c>
      <c r="M65" s="1">
        <f t="shared" si="1"/>
        <v>-1.2103106163294846E-5</v>
      </c>
      <c r="N65" s="1">
        <f t="shared" si="1"/>
        <v>-1.8151708098109613E-6</v>
      </c>
      <c r="O65" s="1">
        <f t="shared" si="1"/>
        <v>-3.9063389581864098E-7</v>
      </c>
      <c r="P65" s="1">
        <f t="shared" si="1"/>
        <v>-1.0759191856714835E-7</v>
      </c>
      <c r="Q65" s="1">
        <f t="shared" si="1"/>
        <v>-3.542970731063943E-8</v>
      </c>
      <c r="R65" s="1">
        <f t="shared" si="1"/>
        <v>-1.3355900538776724E-8</v>
      </c>
      <c r="S65" s="1">
        <f t="shared" si="1"/>
        <v>-5.597059961668168E-9</v>
      </c>
      <c r="T65">
        <v>9</v>
      </c>
      <c r="U65" s="1">
        <f t="shared" si="2"/>
        <v>-2.6605025837861253E-5</v>
      </c>
      <c r="V65" s="1">
        <f t="shared" si="2"/>
        <v>-3.8430180405735757E-6</v>
      </c>
      <c r="W65" s="1">
        <f t="shared" si="2"/>
        <v>-7.8562239380831779E-7</v>
      </c>
      <c r="X65" s="1">
        <f t="shared" si="2"/>
        <v>-2.0757329497030484E-7</v>
      </c>
      <c r="Y65" s="1">
        <f t="shared" si="2"/>
        <v>-6.6200791171299319E-8</v>
      </c>
      <c r="Z65" s="1">
        <f t="shared" si="2"/>
        <v>-2.4341043639660475E-8</v>
      </c>
      <c r="AA65" s="1">
        <f t="shared" si="2"/>
        <v>-9.9999225401796798E-9</v>
      </c>
    </row>
    <row r="66" spans="1:27" x14ac:dyDescent="0.2">
      <c r="A66">
        <v>10</v>
      </c>
      <c r="B66" s="1">
        <f t="shared" ref="B66:J66" si="10">B11/B33</f>
        <v>-5.8924440177600878E-4</v>
      </c>
      <c r="C66" s="1">
        <f t="shared" si="10"/>
        <v>-1.500792390141983E-5</v>
      </c>
      <c r="D66" s="1">
        <f t="shared" si="10"/>
        <v>-1.0897721422613911E-6</v>
      </c>
      <c r="E66" s="1">
        <f t="shared" si="10"/>
        <v>-1.425880583746813E-7</v>
      </c>
      <c r="F66" s="1">
        <f t="shared" si="10"/>
        <v>-2.7113689697983412E-8</v>
      </c>
      <c r="G66" s="1">
        <f t="shared" si="10"/>
        <v>-6.673290246473626E-9</v>
      </c>
      <c r="H66" s="1">
        <f t="shared" si="10"/>
        <v>-1.983498261146506E-9</v>
      </c>
      <c r="I66" s="1">
        <f t="shared" si="10"/>
        <v>-6.8083413014821134E-10</v>
      </c>
      <c r="J66" s="1">
        <f t="shared" si="10"/>
        <v>-2.6176666700027875E-10</v>
      </c>
      <c r="K66">
        <v>10</v>
      </c>
      <c r="L66" s="1">
        <f t="shared" si="1"/>
        <v>-5.4953356196692754E-5</v>
      </c>
      <c r="M66" s="1">
        <f t="shared" si="1"/>
        <v>-3.4425325919373294E-6</v>
      </c>
      <c r="N66" s="1">
        <f t="shared" si="1"/>
        <v>-4.0946275510358049E-7</v>
      </c>
      <c r="O66" s="1">
        <f t="shared" si="1"/>
        <v>-7.3137946845328392E-8</v>
      </c>
      <c r="P66" s="1">
        <f t="shared" si="1"/>
        <v>-1.7227018845049476E-8</v>
      </c>
      <c r="Q66" s="1">
        <f t="shared" si="1"/>
        <v>-4.956329385678662E-9</v>
      </c>
      <c r="R66" s="1">
        <f t="shared" si="1"/>
        <v>-1.6590481312445585E-9</v>
      </c>
      <c r="S66" s="1">
        <f t="shared" si="1"/>
        <v>-6.2524574296795768E-10</v>
      </c>
      <c r="T66">
        <v>10</v>
      </c>
      <c r="U66" s="1">
        <f t="shared" si="2"/>
        <v>-7.9047535606496093E-6</v>
      </c>
      <c r="V66" s="1">
        <f t="shared" si="2"/>
        <v>-8.8619463838169413E-7</v>
      </c>
      <c r="W66" s="1">
        <f t="shared" si="2"/>
        <v>-1.4895710947700425E-7</v>
      </c>
      <c r="X66" s="1">
        <f t="shared" si="2"/>
        <v>-3.3513676068846601E-8</v>
      </c>
      <c r="Y66" s="1">
        <f t="shared" si="2"/>
        <v>-9.3176624160787907E-9</v>
      </c>
      <c r="Z66" s="1">
        <f t="shared" si="2"/>
        <v>-3.038098885402772E-9</v>
      </c>
      <c r="AA66" s="1">
        <f t="shared" si="2"/>
        <v>-1.1214755794245318E-9</v>
      </c>
    </row>
  </sheetData>
  <sheetProtection sheet="1" objects="1" scenarios="1"/>
  <mergeCells count="18">
    <mergeCell ref="B1:J1"/>
    <mergeCell ref="B23:J23"/>
    <mergeCell ref="B34:J34"/>
    <mergeCell ref="B45:J45"/>
    <mergeCell ref="B56:J56"/>
    <mergeCell ref="B12:J12"/>
    <mergeCell ref="L56:S56"/>
    <mergeCell ref="U1:AA1"/>
    <mergeCell ref="U12:AA12"/>
    <mergeCell ref="U23:AA23"/>
    <mergeCell ref="U34:AA34"/>
    <mergeCell ref="U45:AA45"/>
    <mergeCell ref="U56:AA56"/>
    <mergeCell ref="L1:S1"/>
    <mergeCell ref="L12:S12"/>
    <mergeCell ref="L23:S23"/>
    <mergeCell ref="L34:S34"/>
    <mergeCell ref="L45:S45"/>
  </mergeCells>
  <conditionalFormatting sqref="B47:J55">
    <cfRule type="colorScale" priority="31">
      <colorScale>
        <cfvo type="num" val="MIN($B$47:$J$55)"/>
        <cfvo type="percentile" val="50"/>
        <cfvo type="num" val="MAX($B$47:$J$55)"/>
        <color rgb="FF00B050"/>
        <color rgb="FFFFEB84"/>
        <color rgb="FFFF0000"/>
      </colorScale>
    </cfRule>
  </conditionalFormatting>
  <conditionalFormatting sqref="B36:J44">
    <cfRule type="colorScale" priority="30">
      <colorScale>
        <cfvo type="num" val="MIN($B$36:$J$44)"/>
        <cfvo type="percentile" val="50"/>
        <cfvo type="num" val="MAX($B$36:$J$44)"/>
        <color rgb="FF00B050"/>
        <color rgb="FFFFEB84"/>
        <color rgb="FFFF0000"/>
      </colorScale>
    </cfRule>
  </conditionalFormatting>
  <conditionalFormatting sqref="B25:J33">
    <cfRule type="colorScale" priority="29">
      <colorScale>
        <cfvo type="num" val="MIN($B$25:$J$33)"/>
        <cfvo type="percentile" val="50"/>
        <cfvo type="num" val="MAX($B$25:$J$33)"/>
        <color rgb="FF00B050"/>
        <color rgb="FFFFEB84"/>
        <color rgb="FFFF0000"/>
      </colorScale>
    </cfRule>
  </conditionalFormatting>
  <conditionalFormatting sqref="B14:J22">
    <cfRule type="colorScale" priority="28">
      <colorScale>
        <cfvo type="num" val="MIN($B$14:$J$22)"/>
        <cfvo type="percentile" val="50"/>
        <cfvo type="num" val="MAX($B$14:$J$22)"/>
        <color rgb="FFFF0000"/>
        <color rgb="FFFFEB84"/>
        <color rgb="FF00B050"/>
      </colorScale>
    </cfRule>
  </conditionalFormatting>
  <conditionalFormatting sqref="B3:J11">
    <cfRule type="colorScale" priority="27">
      <colorScale>
        <cfvo type="num" val="0"/>
        <cfvo type="percentile" val="50"/>
        <cfvo type="num" val="MAX($B$3:$J$11)"/>
        <color rgb="FFFF0000"/>
        <color rgb="FFFFEB84"/>
        <color rgb="FF00B050"/>
      </colorScale>
    </cfRule>
  </conditionalFormatting>
  <conditionalFormatting sqref="L3:S11">
    <cfRule type="colorScale" priority="26">
      <colorScale>
        <cfvo type="num" val="0"/>
        <cfvo type="percentile" val="50"/>
        <cfvo type="num" val="MAX($L$3:$S$11)"/>
        <color rgb="FFFF0000"/>
        <color rgb="FFFFEB84"/>
        <color rgb="FF00B050"/>
      </colorScale>
    </cfRule>
  </conditionalFormatting>
  <conditionalFormatting sqref="L14:S22 U14:AA22">
    <cfRule type="colorScale" priority="25">
      <colorScale>
        <cfvo type="num" val="MIN($L$14:$S$22)"/>
        <cfvo type="percentile" val="50"/>
        <cfvo type="num" val="MAX($L$14:$S$22)"/>
        <color rgb="FFFF0000"/>
        <color rgb="FFFFEB84"/>
        <color rgb="FF00B050"/>
      </colorScale>
    </cfRule>
  </conditionalFormatting>
  <conditionalFormatting sqref="L25:S33">
    <cfRule type="colorScale" priority="24">
      <colorScale>
        <cfvo type="num" val="MIN($L$25:$S$33)"/>
        <cfvo type="percentile" val="50"/>
        <cfvo type="num" val="MAX($L$25:$S$33)"/>
        <color rgb="FF00B050"/>
        <color rgb="FFFFEB84"/>
        <color rgb="FFFF0000"/>
      </colorScale>
    </cfRule>
  </conditionalFormatting>
  <conditionalFormatting sqref="L36:S44">
    <cfRule type="colorScale" priority="23">
      <colorScale>
        <cfvo type="num" val="MIN($L$36:$S$44)"/>
        <cfvo type="percentile" val="50"/>
        <cfvo type="num" val="MAX($L$36:$S$44)"/>
        <color rgb="FF00B050"/>
        <color rgb="FFFFEB84"/>
        <color rgb="FFFF0000"/>
      </colorScale>
    </cfRule>
  </conditionalFormatting>
  <conditionalFormatting sqref="L47:S55 U47:AA55">
    <cfRule type="colorScale" priority="22">
      <colorScale>
        <cfvo type="num" val="MIN($L$47:$S$55)"/>
        <cfvo type="percentile" val="50"/>
        <cfvo type="num" val="MAX($L$47:$S$55)"/>
        <color rgb="FF00B050"/>
        <color rgb="FFFFEB84"/>
        <color rgb="FFFF0000"/>
      </colorScale>
    </cfRule>
  </conditionalFormatting>
  <conditionalFormatting sqref="U36:AA44">
    <cfRule type="colorScale" priority="18">
      <colorScale>
        <cfvo type="num" val="MIN($L$36:$S$44)"/>
        <cfvo type="percentile" val="50"/>
        <cfvo type="num" val="MAX($L$36:$S$44)"/>
        <color rgb="FF00B050"/>
        <color rgb="FFFFEB84"/>
        <color rgb="FFFF0000"/>
      </colorScale>
    </cfRule>
  </conditionalFormatting>
  <conditionalFormatting sqref="U25:AA33">
    <cfRule type="colorScale" priority="17">
      <colorScale>
        <cfvo type="num" val="MIN($L$25:$S$33)"/>
        <cfvo type="percentile" val="50"/>
        <cfvo type="num" val="MAX($L$25:$S$33)"/>
        <color rgb="FF00B050"/>
        <color rgb="FFFFEB84"/>
        <color rgb="FFFF0000"/>
      </colorScale>
    </cfRule>
  </conditionalFormatting>
  <conditionalFormatting sqref="U3:AA11">
    <cfRule type="colorScale" priority="15">
      <colorScale>
        <cfvo type="num" val="0"/>
        <cfvo type="percentile" val="50"/>
        <cfvo type="num" val="MAX($L$3:$S$11)"/>
        <color rgb="FFFF0000"/>
        <color rgb="FFFFEB84"/>
        <color rgb="FF00B050"/>
      </colorScale>
    </cfRule>
  </conditionalFormatting>
  <conditionalFormatting sqref="B58:J66 L58:S66 U58:AA66">
    <cfRule type="colorScale" priority="90">
      <colorScale>
        <cfvo type="num" val="0"/>
        <cfvo type="percentile" val="50"/>
        <cfvo type="num" val="MAX($B$58:$J$66,$L$58:$S$66,$U$58:$AA$66)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2FC0-D839-4707-AF03-7CA86CC86342}">
  <dimension ref="A1:F4"/>
  <sheetViews>
    <sheetView workbookViewId="0">
      <selection activeCell="F5" sqref="F5"/>
    </sheetView>
  </sheetViews>
  <sheetFormatPr baseColWidth="10" defaultColWidth="9" defaultRowHeight="15" x14ac:dyDescent="0.2"/>
  <cols>
    <col min="1" max="1" width="9.6640625" style="110" bestFit="1" customWidth="1"/>
    <col min="2" max="16384" width="9" style="110"/>
  </cols>
  <sheetData>
    <row r="1" spans="1:6" x14ac:dyDescent="0.2">
      <c r="A1" s="117"/>
      <c r="B1" s="117"/>
      <c r="C1" s="203" t="s">
        <v>75</v>
      </c>
      <c r="D1" s="203" t="s">
        <v>5</v>
      </c>
      <c r="E1" s="203" t="s">
        <v>20</v>
      </c>
      <c r="F1" s="203" t="s">
        <v>6</v>
      </c>
    </row>
    <row r="2" spans="1:6" x14ac:dyDescent="0.2">
      <c r="A2" s="203" t="s">
        <v>39</v>
      </c>
      <c r="B2" s="117">
        <f>'TOTAL GAME COMPARE'!L15</f>
        <v>0.44376494188699339</v>
      </c>
      <c r="C2" s="117">
        <f>B2/(B2+B4)</f>
        <v>0.50031263259934389</v>
      </c>
      <c r="D2" s="117">
        <v>0.95</v>
      </c>
      <c r="E2" s="117">
        <v>1</v>
      </c>
      <c r="F2" s="117">
        <f>D2*B2-E2*B4</f>
        <v>-2.1633652314045959E-2</v>
      </c>
    </row>
    <row r="3" spans="1:6" x14ac:dyDescent="0.2">
      <c r="A3" s="203" t="s">
        <v>40</v>
      </c>
      <c r="B3" s="117">
        <f>'TOTAL GAME COMPARE'!L16</f>
        <v>0.11302471100631753</v>
      </c>
      <c r="C3" s="117"/>
      <c r="D3" s="117"/>
      <c r="E3" s="117"/>
      <c r="F3" s="117"/>
    </row>
    <row r="4" spans="1:6" x14ac:dyDescent="0.2">
      <c r="A4" s="203" t="s">
        <v>38</v>
      </c>
      <c r="B4" s="117">
        <f>'TOTAL GAME COMPARE'!L17</f>
        <v>0.44321034710668966</v>
      </c>
      <c r="C4" s="117">
        <f>B4/(B4+B2)</f>
        <v>0.49968736740065617</v>
      </c>
      <c r="D4" s="117">
        <v>1</v>
      </c>
      <c r="E4" s="117">
        <v>1</v>
      </c>
      <c r="F4" s="117">
        <f>B4*D4-E4*B2</f>
        <v>-5.5459478030372988E-4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>
    <pageSetUpPr fitToPage="1"/>
  </sheetPr>
  <dimension ref="A1:AG67"/>
  <sheetViews>
    <sheetView zoomScale="70" zoomScaleNormal="70" zoomScaleSheetLayoutView="80" zoomScalePageLayoutView="70" workbookViewId="0">
      <selection activeCell="AG29" sqref="AG29"/>
    </sheetView>
  </sheetViews>
  <sheetFormatPr baseColWidth="10" defaultColWidth="11" defaultRowHeight="16" x14ac:dyDescent="0.2"/>
  <cols>
    <col min="1" max="1" width="4.83203125" customWidth="1"/>
    <col min="2" max="10" width="7.33203125" customWidth="1"/>
    <col min="11" max="11" width="4.5" customWidth="1"/>
    <col min="12" max="20" width="7.33203125" customWidth="1"/>
    <col min="21" max="21" width="4.83203125" customWidth="1"/>
    <col min="22" max="28" width="7.33203125" customWidth="1"/>
    <col min="29" max="29" width="4.83203125" customWidth="1"/>
    <col min="31" max="33" width="9.6640625" customWidth="1"/>
  </cols>
  <sheetData>
    <row r="1" spans="1:33" x14ac:dyDescent="0.2">
      <c r="A1" s="224" t="s">
        <v>64</v>
      </c>
      <c r="B1" s="225"/>
      <c r="C1" s="225"/>
      <c r="D1" s="225"/>
      <c r="E1" s="225"/>
      <c r="F1" s="225"/>
      <c r="G1" s="225"/>
      <c r="H1" s="225"/>
      <c r="I1" s="225"/>
      <c r="J1" s="226"/>
      <c r="K1" s="224" t="s">
        <v>63</v>
      </c>
      <c r="L1" s="225"/>
      <c r="M1" s="225"/>
      <c r="N1" s="225"/>
      <c r="O1" s="225"/>
      <c r="P1" s="225"/>
      <c r="Q1" s="225"/>
      <c r="R1" s="225"/>
      <c r="S1" s="225"/>
      <c r="T1" s="226"/>
      <c r="U1" s="224" t="s">
        <v>63</v>
      </c>
      <c r="V1" s="225"/>
      <c r="W1" s="225"/>
      <c r="X1" s="225"/>
      <c r="Y1" s="225"/>
      <c r="Z1" s="225"/>
      <c r="AA1" s="225"/>
      <c r="AB1" s="226"/>
    </row>
    <row r="2" spans="1:33" x14ac:dyDescent="0.2">
      <c r="A2" s="227" t="s">
        <v>6</v>
      </c>
      <c r="B2" s="227"/>
      <c r="C2" s="227"/>
      <c r="D2" s="227"/>
      <c r="E2" s="227"/>
      <c r="F2" s="227"/>
      <c r="G2" s="227"/>
      <c r="H2" s="227"/>
      <c r="I2" s="227"/>
      <c r="J2" s="228"/>
      <c r="K2" s="227" t="s">
        <v>6</v>
      </c>
      <c r="L2" s="227"/>
      <c r="M2" s="227"/>
      <c r="N2" s="227"/>
      <c r="O2" s="227"/>
      <c r="P2" s="227"/>
      <c r="Q2" s="227"/>
      <c r="R2" s="227"/>
      <c r="S2" s="227"/>
      <c r="T2" s="228"/>
      <c r="U2" s="227" t="s">
        <v>6</v>
      </c>
      <c r="V2" s="227"/>
      <c r="W2" s="227"/>
      <c r="X2" s="227"/>
      <c r="Y2" s="227"/>
      <c r="Z2" s="227"/>
      <c r="AA2" s="227"/>
      <c r="AB2" s="228"/>
      <c r="AD2" s="223" t="s">
        <v>70</v>
      </c>
      <c r="AE2" s="223"/>
    </row>
    <row r="3" spans="1:33" x14ac:dyDescent="0.2">
      <c r="A3" s="73" t="s">
        <v>8</v>
      </c>
      <c r="B3" s="72" t="s">
        <v>25</v>
      </c>
      <c r="C3" s="72" t="s">
        <v>26</v>
      </c>
      <c r="D3" s="72" t="s">
        <v>27</v>
      </c>
      <c r="E3" s="72" t="s">
        <v>28</v>
      </c>
      <c r="F3" s="72" t="s">
        <v>29</v>
      </c>
      <c r="G3" s="72" t="s">
        <v>30</v>
      </c>
      <c r="H3" s="72" t="s">
        <v>31</v>
      </c>
      <c r="I3" s="72" t="s">
        <v>32</v>
      </c>
      <c r="J3" s="72" t="s">
        <v>33</v>
      </c>
      <c r="K3" s="73" t="s">
        <v>8</v>
      </c>
      <c r="L3" s="72" t="s">
        <v>25</v>
      </c>
      <c r="M3" s="72" t="s">
        <v>26</v>
      </c>
      <c r="N3" s="72" t="s">
        <v>27</v>
      </c>
      <c r="O3" s="72" t="s">
        <v>28</v>
      </c>
      <c r="P3" s="72" t="s">
        <v>29</v>
      </c>
      <c r="Q3" s="72" t="s">
        <v>30</v>
      </c>
      <c r="R3" s="72" t="s">
        <v>31</v>
      </c>
      <c r="S3" s="72" t="s">
        <v>32</v>
      </c>
      <c r="T3" s="72" t="s">
        <v>33</v>
      </c>
      <c r="U3" s="73" t="s">
        <v>8</v>
      </c>
      <c r="V3" s="72" t="s">
        <v>56</v>
      </c>
      <c r="W3" s="72" t="s">
        <v>57</v>
      </c>
      <c r="X3" s="72" t="s">
        <v>58</v>
      </c>
      <c r="Y3" s="72" t="s">
        <v>59</v>
      </c>
      <c r="Z3" s="72" t="s">
        <v>60</v>
      </c>
      <c r="AA3" s="72" t="s">
        <v>61</v>
      </c>
      <c r="AB3" s="72" t="s">
        <v>62</v>
      </c>
      <c r="AD3" s="72" t="s">
        <v>65</v>
      </c>
      <c r="AE3" s="1">
        <v>50</v>
      </c>
    </row>
    <row r="4" spans="1:33" x14ac:dyDescent="0.2">
      <c r="A4" s="73">
        <v>2</v>
      </c>
      <c r="B4" s="1">
        <f>'Player Strategy Summary'!B3</f>
        <v>-3.3960571323272681E-3</v>
      </c>
      <c r="C4" s="1">
        <f>'Player Strategy Summary'!C3</f>
        <v>-4.7655354120967885E-3</v>
      </c>
      <c r="D4" s="1">
        <f>'Player Strategy Summary'!D3</f>
        <v>-6.0805696057585346E-3</v>
      </c>
      <c r="E4" s="1">
        <f>'Player Strategy Summary'!E3</f>
        <v>-7.3717337205043698E-3</v>
      </c>
      <c r="F4" s="1">
        <f>'Player Strategy Summary'!F3</f>
        <v>-8.6508118949238932E-3</v>
      </c>
      <c r="G4" s="1">
        <f>'Player Strategy Summary'!G3</f>
        <v>-9.9231459835468216E-3</v>
      </c>
      <c r="H4" s="1">
        <f>'Player Strategy Summary'!H3</f>
        <v>-1.119146705658991E-2</v>
      </c>
      <c r="I4" s="1">
        <f>'Player Strategy Summary'!I3</f>
        <v>-1.2457303455578494E-2</v>
      </c>
      <c r="J4" s="1">
        <f>'Player Strategy Summary'!J3</f>
        <v>-0.23470401567979016</v>
      </c>
      <c r="K4" s="73">
        <v>2</v>
      </c>
      <c r="L4" s="1">
        <f>'Banker Strategy Summary'!B3</f>
        <v>-0.13233615601451976</v>
      </c>
      <c r="M4" s="1">
        <f>'Banker Strategy Summary'!C3</f>
        <v>-0.1855898828326199</v>
      </c>
      <c r="N4" s="1">
        <f>'Banker Strategy Summary'!D3</f>
        <v>-0.23667898617945338</v>
      </c>
      <c r="O4" s="1">
        <f>'Banker Strategy Summary'!E3</f>
        <v>-0.28679712505840571</v>
      </c>
      <c r="P4" s="1">
        <f>'Banker Strategy Summary'!F3</f>
        <v>-0.33640391197335595</v>
      </c>
      <c r="Q4" s="1">
        <f>'Banker Strategy Summary'!G3</f>
        <v>-0.38570754473274071</v>
      </c>
      <c r="R4" s="1">
        <f>'Banker Strategy Summary'!H3</f>
        <v>-0.434814408434265</v>
      </c>
      <c r="S4" s="1">
        <f>'Banker Strategy Summary'!I3</f>
        <v>-0.48378401178507047</v>
      </c>
      <c r="T4" s="1">
        <f>'Banker Strategy Summary'!J3</f>
        <v>-0.53265204969900659</v>
      </c>
      <c r="U4" s="73">
        <v>2</v>
      </c>
      <c r="V4" s="1">
        <f>'Banker Strategy Summary'!U3</f>
        <v>-0.84570573761771772</v>
      </c>
      <c r="W4" s="1">
        <f>'Banker Strategy Summary'!V3</f>
        <v>-1.021661912734908</v>
      </c>
      <c r="X4" s="1">
        <f>'Banker Strategy Summary'!W3</f>
        <v>-1.1897871269156437</v>
      </c>
      <c r="Y4" s="1">
        <f>'Banker Strategy Summary'!X3</f>
        <v>-1.3525112215676405</v>
      </c>
      <c r="Z4" s="1">
        <f>'Banker Strategy Summary'!Y3</f>
        <v>-1.511421890018076</v>
      </c>
      <c r="AA4" s="1">
        <f>'Banker Strategy Summary'!Z3</f>
        <v>-1.6675690071448668</v>
      </c>
      <c r="AB4" s="1">
        <f>'Banker Strategy Summary'!AA3</f>
        <v>-1.8216617619193642</v>
      </c>
      <c r="AD4" s="72" t="s">
        <v>66</v>
      </c>
      <c r="AE4" s="1">
        <f>AE3*2</f>
        <v>100</v>
      </c>
    </row>
    <row r="5" spans="1:33" x14ac:dyDescent="0.2">
      <c r="A5" s="73">
        <v>3</v>
      </c>
      <c r="B5" s="1">
        <f>'Player Strategy Summary'!B4</f>
        <v>-6.1504257478850466E-3</v>
      </c>
      <c r="C5" s="1">
        <f>'Player Strategy Summary'!C4</f>
        <v>-8.1473200762318676E-3</v>
      </c>
      <c r="D5" s="1">
        <f>'Player Strategy Summary'!D4</f>
        <v>-1.0060312613316413E-2</v>
      </c>
      <c r="E5" s="1">
        <f>'Player Strategy Summary'!E4</f>
        <v>-1.1950699821586364E-2</v>
      </c>
      <c r="F5" s="1">
        <f>'Player Strategy Summary'!F4</f>
        <v>-1.3834094234345229E-2</v>
      </c>
      <c r="G5" s="1">
        <f>'Player Strategy Summary'!G4</f>
        <v>-1.5715444162667125E-2</v>
      </c>
      <c r="H5" s="1">
        <f>'Player Strategy Summary'!H4</f>
        <v>-1.7596558460899581E-2</v>
      </c>
      <c r="I5" s="1">
        <f>'Player Strategy Summary'!I4</f>
        <v>-1.9478158524447786E-2</v>
      </c>
      <c r="J5" s="1">
        <f>'Player Strategy Summary'!J4</f>
        <v>-0.36698166983226987</v>
      </c>
      <c r="K5" s="73">
        <v>3</v>
      </c>
      <c r="L5" s="1">
        <f>'Banker Strategy Summary'!B4</f>
        <v>-0.2395289614366849</v>
      </c>
      <c r="M5" s="1">
        <f>'Banker Strategy Summary'!C4</f>
        <v>-0.31708940345539882</v>
      </c>
      <c r="N5" s="1">
        <f>'Banker Strategy Summary'!D4</f>
        <v>-0.39133878302851022</v>
      </c>
      <c r="O5" s="1">
        <f>'Banker Strategy Summary'!E4</f>
        <v>-0.46465618340488957</v>
      </c>
      <c r="P5" s="1">
        <f>'Banker Strategy Summary'!F4</f>
        <v>-0.5376453884609641</v>
      </c>
      <c r="Q5" s="1">
        <f>'Banker Strategy Summary'!G4</f>
        <v>-0.61049701927814137</v>
      </c>
      <c r="R5" s="1">
        <f>'Banker Strategy Summary'!H4</f>
        <v>-0.68328041720309163</v>
      </c>
      <c r="S5" s="1">
        <f>'Banker Strategy Summary'!I4</f>
        <v>-0.7560230486581978</v>
      </c>
      <c r="T5" s="1">
        <f>'Banker Strategy Summary'!J4</f>
        <v>-0.82873619945930899</v>
      </c>
      <c r="U5" s="73">
        <v>3</v>
      </c>
      <c r="V5" s="1">
        <f>'Banker Strategy Summary'!U4</f>
        <v>-1.6284097152233485</v>
      </c>
      <c r="W5" s="1">
        <f>'Banker Strategy Summary'!V4</f>
        <v>-1.9014667854187683</v>
      </c>
      <c r="X5" s="1">
        <f>'Banker Strategy Summary'!W4</f>
        <v>-2.152277210221389</v>
      </c>
      <c r="Y5" s="1">
        <f>'Banker Strategy Summary'!X4</f>
        <v>-2.3904266606294042</v>
      </c>
      <c r="Z5" s="1">
        <f>'Banker Strategy Summary'!Y4</f>
        <v>-2.6211403185019377</v>
      </c>
      <c r="AA5" s="1">
        <f>'Banker Strategy Summary'!Z4</f>
        <v>-2.8473203008897299</v>
      </c>
      <c r="AB5" s="1">
        <f>'Banker Strategy Summary'!AA4</f>
        <v>-3.0706315833645053</v>
      </c>
      <c r="AD5" s="72" t="s">
        <v>71</v>
      </c>
      <c r="AE5" s="1">
        <f>AE4*2</f>
        <v>200</v>
      </c>
    </row>
    <row r="6" spans="1:33" x14ac:dyDescent="0.2">
      <c r="A6" s="73">
        <v>4</v>
      </c>
      <c r="B6" s="1">
        <f>'Player Strategy Summary'!B5</f>
        <v>-9.3018625931167165E-3</v>
      </c>
      <c r="C6" s="1">
        <f>'Player Strategy Summary'!C5</f>
        <v>-1.1750776223849124E-2</v>
      </c>
      <c r="D6" s="1">
        <f>'Player Strategy Summary'!D5</f>
        <v>-1.4176354643900546E-2</v>
      </c>
      <c r="E6" s="1">
        <f>'Player Strategy Summary'!E5</f>
        <v>-1.6620929344305146E-2</v>
      </c>
      <c r="F6" s="1">
        <f>'Player Strategy Summary'!F5</f>
        <v>-1.908248682691227E-2</v>
      </c>
      <c r="G6" s="1">
        <f>'Player Strategy Summary'!G5</f>
        <v>-2.1556446176454469E-2</v>
      </c>
      <c r="H6" s="1">
        <f>'Player Strategy Summary'!H5</f>
        <v>-2.4039425712770623E-2</v>
      </c>
      <c r="I6" s="1">
        <f>'Player Strategy Summary'!I5</f>
        <v>-2.6529159560230942E-2</v>
      </c>
      <c r="J6" s="1">
        <f>'Player Strategy Summary'!J5</f>
        <v>-0.49982729437388174</v>
      </c>
      <c r="K6" s="73">
        <v>4</v>
      </c>
      <c r="L6" s="1">
        <f>'Banker Strategy Summary'!B5</f>
        <v>-0.36207513777376099</v>
      </c>
      <c r="M6" s="1">
        <f>'Banker Strategy Summary'!C5</f>
        <v>-0.45711634895489128</v>
      </c>
      <c r="N6" s="1">
        <f>'Banker Strategy Summary'!D5</f>
        <v>-0.55121758023789891</v>
      </c>
      <c r="O6" s="1">
        <f>'Banker Strategy Summary'!E5</f>
        <v>-0.64599433488023805</v>
      </c>
      <c r="P6" s="1">
        <f>'Banker Strategy Summary'!F5</f>
        <v>-0.74135822241395033</v>
      </c>
      <c r="Q6" s="1">
        <f>'Banker Strategy Summary'!G5</f>
        <v>-0.83712721980596161</v>
      </c>
      <c r="R6" s="1">
        <f>'Banker Strategy Summary'!H5</f>
        <v>-0.93316807933063761</v>
      </c>
      <c r="S6" s="1">
        <f>'Banker Strategy Summary'!I5</f>
        <v>-1.0293918060846017</v>
      </c>
      <c r="T6" s="1">
        <f>'Banker Strategy Summary'!J5</f>
        <v>-1.1257388842844933</v>
      </c>
      <c r="U6" s="73">
        <v>4</v>
      </c>
      <c r="V6" s="1">
        <f>'Banker Strategy Summary'!U5</f>
        <v>-2.6116436410122867</v>
      </c>
      <c r="W6" s="1">
        <f>'Banker Strategy Summary'!V5</f>
        <v>-2.9492962708791453</v>
      </c>
      <c r="X6" s="1">
        <f>'Banker Strategy Summary'!W5</f>
        <v>-3.2517357386630019</v>
      </c>
      <c r="Y6" s="1">
        <f>'Banker Strategy Summary'!X5</f>
        <v>-3.539756576557779</v>
      </c>
      <c r="Z6" s="1">
        <f>'Banker Strategy Summary'!Y5</f>
        <v>-3.8221826891067243</v>
      </c>
      <c r="AA6" s="1">
        <f>'Banker Strategy Summary'!Z5</f>
        <v>-4.1027550146215006</v>
      </c>
      <c r="AB6" s="1">
        <f>'Banker Strategy Summary'!AA5</f>
        <v>-4.383058804312693</v>
      </c>
    </row>
    <row r="7" spans="1:33" x14ac:dyDescent="0.2">
      <c r="A7" s="73">
        <v>5</v>
      </c>
      <c r="B7" s="1">
        <f>'Player Strategy Summary'!B6</f>
        <v>-1.2702619029355544E-2</v>
      </c>
      <c r="C7" s="1">
        <f>'Player Strategy Summary'!C6</f>
        <v>-1.544830256325902E-2</v>
      </c>
      <c r="D7" s="1">
        <f>'Player Strategy Summary'!D6</f>
        <v>-1.8335729966362346E-2</v>
      </c>
      <c r="E7" s="1">
        <f>'Player Strategy Summary'!E6</f>
        <v>-2.1314329029302526E-2</v>
      </c>
      <c r="F7" s="1">
        <f>'Player Strategy Summary'!F6</f>
        <v>-2.4344636727365088E-2</v>
      </c>
      <c r="G7" s="1">
        <f>'Player Strategy Summary'!G6</f>
        <v>-2.740626154511705E-2</v>
      </c>
      <c r="H7" s="1">
        <f>'Player Strategy Summary'!H6</f>
        <v>-3.0488271468685935E-2</v>
      </c>
      <c r="I7" s="1">
        <f>'Player Strategy Summary'!I6</f>
        <v>-3.3584400481208809E-2</v>
      </c>
      <c r="J7" s="1">
        <f>'Player Strategy Summary'!J6</f>
        <v>-0.6327528012178496</v>
      </c>
      <c r="K7" s="73">
        <v>5</v>
      </c>
      <c r="L7" s="1">
        <f>'Banker Strategy Summary'!B6</f>
        <v>-0.49422859345511272</v>
      </c>
      <c r="M7" s="1">
        <f>'Banker Strategy Summary'!C6</f>
        <v>-0.60074402161425611</v>
      </c>
      <c r="N7" s="1">
        <f>'Banker Strategy Summary'!D6</f>
        <v>-0.71274519612816323</v>
      </c>
      <c r="O7" s="1">
        <f>'Banker Strategy Summary'!E6</f>
        <v>-0.8282090910000296</v>
      </c>
      <c r="P7" s="1">
        <f>'Banker Strategy Summary'!F6</f>
        <v>-0.94558863920543013</v>
      </c>
      <c r="Q7" s="1">
        <f>'Banker Strategy Summary'!G6</f>
        <v>-1.0640871699001013</v>
      </c>
      <c r="R7" s="1">
        <f>'Banker Strategy Summary'!H6</f>
        <v>-1.1832781986280079</v>
      </c>
      <c r="S7" s="1">
        <f>'Banker Strategy Summary'!I6</f>
        <v>-1.3029174652901661</v>
      </c>
      <c r="T7" s="1">
        <f>'Banker Strategy Summary'!J6</f>
        <v>-1.4228562334194641</v>
      </c>
      <c r="U7" s="73">
        <v>5</v>
      </c>
      <c r="V7" s="1">
        <f>'Banker Strategy Summary'!U6</f>
        <v>-3.7683933143489439</v>
      </c>
      <c r="W7" s="1">
        <f>'Banker Strategy Summary'!V6</f>
        <v>-4.1201636011592839</v>
      </c>
      <c r="X7" s="1">
        <f>'Banker Strategy Summary'!W6</f>
        <v>-4.4366064216525958</v>
      </c>
      <c r="Y7" s="1">
        <f>'Banker Strategy Summary'!X6</f>
        <v>-4.7491189058533845</v>
      </c>
      <c r="Z7" s="1">
        <f>'Banker Strategy Summary'!Y6</f>
        <v>-5.0663869730440494</v>
      </c>
      <c r="AA7" s="1">
        <f>'Banker Strategy Summary'!Z6</f>
        <v>-5.3899877807496663</v>
      </c>
      <c r="AB7" s="1">
        <f>'Banker Strategy Summary'!AA6</f>
        <v>-5.719459065870856</v>
      </c>
      <c r="AD7" s="75"/>
      <c r="AE7" s="75">
        <v>50</v>
      </c>
      <c r="AF7" s="72">
        <v>100</v>
      </c>
      <c r="AG7" s="72">
        <v>200</v>
      </c>
    </row>
    <row r="8" spans="1:33" x14ac:dyDescent="0.2">
      <c r="A8" s="73">
        <v>6</v>
      </c>
      <c r="B8" s="1">
        <f>'Player Strategy Summary'!B7</f>
        <v>-1.6255085034572403E-2</v>
      </c>
      <c r="C8" s="1">
        <f>'Player Strategy Summary'!C7</f>
        <v>-1.9184097443098347E-2</v>
      </c>
      <c r="D8" s="1">
        <f>'Player Strategy Summary'!D7</f>
        <v>-2.2508288898510753E-2</v>
      </c>
      <c r="E8" s="1">
        <f>'Player Strategy Summary'!E7</f>
        <v>-2.6013357807573634E-2</v>
      </c>
      <c r="F8" s="1">
        <f>'Player Strategy Summary'!F7</f>
        <v>-2.9609569079929732E-2</v>
      </c>
      <c r="G8" s="1">
        <f>'Player Strategy Summary'!G7</f>
        <v>-3.3257604031675991E-2</v>
      </c>
      <c r="H8" s="1">
        <f>'Player Strategy Summary'!H7</f>
        <v>-3.6938023478590432E-2</v>
      </c>
      <c r="I8" s="1">
        <f>'Player Strategy Summary'!I7</f>
        <v>-4.064021270159246E-2</v>
      </c>
      <c r="J8" s="1">
        <f>'Player Strategy Summary'!J7</f>
        <v>-0.76568907172870637</v>
      </c>
      <c r="K8" s="73">
        <v>6</v>
      </c>
      <c r="L8" s="1">
        <f>'Banker Strategy Summary'!B7</f>
        <v>-0.6322069674570332</v>
      </c>
      <c r="M8" s="1">
        <f>'Banker Strategy Summary'!C7</f>
        <v>-0.74582911297554544</v>
      </c>
      <c r="N8" s="1">
        <f>'Banker Strategy Summary'!D7</f>
        <v>-0.87477128022537265</v>
      </c>
      <c r="O8" s="1">
        <f>'Banker Strategy Summary'!E7</f>
        <v>-1.0106352069570699</v>
      </c>
      <c r="P8" s="1">
        <f>'Banker Strategy Summary'!F7</f>
        <v>-1.1499228188975104</v>
      </c>
      <c r="Q8" s="1">
        <f>'Banker Strategy Summary'!G7</f>
        <v>-1.2911036842520822</v>
      </c>
      <c r="R8" s="1">
        <f>'Banker Strategy Summary'!H7</f>
        <v>-1.4334216596935234</v>
      </c>
      <c r="S8" s="1">
        <f>'Banker Strategy Summary'!I7</f>
        <v>-1.5764640020853709</v>
      </c>
      <c r="T8" s="1">
        <f>'Banker Strategy Summary'!J7</f>
        <v>-1.7199872990953819</v>
      </c>
      <c r="U8" s="73">
        <v>6</v>
      </c>
      <c r="V8" s="1">
        <f>'Banker Strategy Summary'!U7</f>
        <v>-5.073949454993623</v>
      </c>
      <c r="W8" s="1">
        <f>'Banker Strategy Summary'!V7</f>
        <v>-5.3791457448332238</v>
      </c>
      <c r="X8" s="1">
        <f>'Banker Strategy Summary'!W7</f>
        <v>-5.6730759002458511</v>
      </c>
      <c r="Y8" s="1">
        <f>'Banker Strategy Summary'!X7</f>
        <v>-5.9896405219554314</v>
      </c>
      <c r="Z8" s="1">
        <f>'Banker Strategy Summary'!Y7</f>
        <v>-6.3301788918671456</v>
      </c>
      <c r="AA8" s="1">
        <f>'Banker Strategy Summary'!Z7</f>
        <v>-6.6900260546261965</v>
      </c>
      <c r="AB8" s="1">
        <f>'Banker Strategy Summary'!AA7</f>
        <v>-7.0645318707945002</v>
      </c>
      <c r="AD8" s="75">
        <v>100</v>
      </c>
      <c r="AE8" s="76">
        <f>$AD8*AE$7</f>
        <v>5000</v>
      </c>
      <c r="AF8" s="76">
        <f>$AD8*AF$7</f>
        <v>10000</v>
      </c>
      <c r="AG8" s="76">
        <f>$AD8*AG$7</f>
        <v>20000</v>
      </c>
    </row>
    <row r="9" spans="1:33" x14ac:dyDescent="0.2">
      <c r="A9" s="73">
        <v>7</v>
      </c>
      <c r="B9" s="1">
        <f>'Player Strategy Summary'!B8</f>
        <v>-1.9897509066197472E-2</v>
      </c>
      <c r="C9" s="1">
        <f>'Player Strategy Summary'!C8</f>
        <v>-2.2934986272919122E-2</v>
      </c>
      <c r="D9" s="1">
        <f>'Player Strategy Summary'!D8</f>
        <v>-2.6684736692176636E-2</v>
      </c>
      <c r="E9" s="1">
        <f>'Player Strategy Summary'!E8</f>
        <v>-3.0713713118132313E-2</v>
      </c>
      <c r="F9" s="1">
        <f>'Player Strategy Summary'!F8</f>
        <v>-3.487504751623749E-2</v>
      </c>
      <c r="G9" s="1">
        <f>'Player Strategy Summary'!G8</f>
        <v>-3.9109203361498923E-2</v>
      </c>
      <c r="H9" s="1">
        <f>'Player Strategy Summary'!H8</f>
        <v>-4.338790886143562E-2</v>
      </c>
      <c r="I9" s="1">
        <f>'Player Strategy Summary'!I8</f>
        <v>-4.769609967141808E-2</v>
      </c>
      <c r="J9" s="1">
        <f>'Player Strategy Summary'!J8</f>
        <v>-0.89862675056956198</v>
      </c>
      <c r="K9" s="73">
        <v>7</v>
      </c>
      <c r="L9" s="1">
        <f>'Banker Strategy Summary'!B8</f>
        <v>-0.77362650875593664</v>
      </c>
      <c r="M9" s="1">
        <f>'Banker Strategy Summary'!C8</f>
        <v>-0.89148613587152181</v>
      </c>
      <c r="N9" s="1">
        <f>'Banker Strategy Summary'!D8</f>
        <v>-1.0369434750261568</v>
      </c>
      <c r="O9" s="1">
        <f>'Banker Strategy Summary'!E8</f>
        <v>-1.1931107560607788</v>
      </c>
      <c r="P9" s="1">
        <f>'Banker Strategy Summary'!F8</f>
        <v>-1.3542771845453414</v>
      </c>
      <c r="Q9" s="1">
        <f>'Banker Strategy Summary'!G8</f>
        <v>-1.5181296168916447</v>
      </c>
      <c r="R9" s="1">
        <f>'Banker Strategy Summary'!H8</f>
        <v>-1.6835699725131041</v>
      </c>
      <c r="S9" s="1">
        <f>'Banker Strategy Summary'!I8</f>
        <v>-1.850013236462893</v>
      </c>
      <c r="T9" s="1">
        <f>'Banker Strategy Summary'!J8</f>
        <v>-2.0171199583044466</v>
      </c>
      <c r="U9" s="73">
        <v>7</v>
      </c>
      <c r="V9" s="1">
        <f>'Banker Strategy Summary'!U8</f>
        <v>-6.5060336667996639</v>
      </c>
      <c r="W9" s="1">
        <f>'Banker Strategy Summary'!V8</f>
        <v>-6.7000059331357473</v>
      </c>
      <c r="X9" s="1">
        <f>'Banker Strategy Summary'!W8</f>
        <v>-6.9399152312417831</v>
      </c>
      <c r="Y9" s="1">
        <f>'Banker Strategy Summary'!X8</f>
        <v>-7.2458709433728465</v>
      </c>
      <c r="Z9" s="1">
        <f>'Banker Strategy Summary'!Y8</f>
        <v>-7.6025934796410395</v>
      </c>
      <c r="AA9" s="1">
        <f>'Banker Strategy Summary'!Z8</f>
        <v>-7.99506413736583</v>
      </c>
      <c r="AB9" s="1">
        <f>'Banker Strategy Summary'!AA8</f>
        <v>-8.4126461042044571</v>
      </c>
      <c r="AD9" s="75">
        <v>200</v>
      </c>
      <c r="AE9" s="76">
        <f t="shared" ref="AE9:AG11" si="0">$AD9*AE$7</f>
        <v>10000</v>
      </c>
      <c r="AF9" s="76">
        <f t="shared" si="0"/>
        <v>20000</v>
      </c>
      <c r="AG9" s="76">
        <f t="shared" si="0"/>
        <v>40000</v>
      </c>
    </row>
    <row r="10" spans="1:33" x14ac:dyDescent="0.2">
      <c r="A10" s="73">
        <v>8</v>
      </c>
      <c r="B10" s="1">
        <f>'Player Strategy Summary'!B9</f>
        <v>-2.3592159990689643E-2</v>
      </c>
      <c r="C10" s="1">
        <f>'Player Strategy Summary'!C9</f>
        <v>-2.6691692672888845E-2</v>
      </c>
      <c r="D10" s="1">
        <f>'Player Strategy Summary'!D9</f>
        <v>-3.0862305995533412E-2</v>
      </c>
      <c r="E10" s="1">
        <f>'Player Strategy Summary'!E9</f>
        <v>-3.5414374187144659E-2</v>
      </c>
      <c r="F10" s="1">
        <f>'Player Strategy Summary'!F9</f>
        <v>-4.0140630810303946E-2</v>
      </c>
      <c r="G10" s="1">
        <f>'Player Strategy Summary'!G9</f>
        <v>-4.4960844964270996E-2</v>
      </c>
      <c r="H10" s="1">
        <f>'Player Strategy Summary'!H9</f>
        <v>-4.9837813455218538E-2</v>
      </c>
      <c r="I10" s="1">
        <f>'Player Strategy Summary'!I9</f>
        <v>-5.4751996214584042E-2</v>
      </c>
      <c r="J10" s="1">
        <f>'Player Strategy Summary'!J9</f>
        <v>-1.0315646097786251</v>
      </c>
      <c r="K10" s="73">
        <v>8</v>
      </c>
      <c r="L10" s="1">
        <f>'Banker Strategy Summary'!B9</f>
        <v>-0.91703637833018581</v>
      </c>
      <c r="M10" s="1">
        <f>'Banker Strategy Summary'!C9</f>
        <v>-1.0373624813541518</v>
      </c>
      <c r="N10" s="1">
        <f>'Banker Strategy Summary'!D9</f>
        <v>-1.1991575419130653</v>
      </c>
      <c r="O10" s="1">
        <f>'Banker Strategy Summary'!E9</f>
        <v>-1.3755976135637626</v>
      </c>
      <c r="P10" s="1">
        <f>'Banker Strategy Summary'!F9</f>
        <v>-1.5586353923212894</v>
      </c>
      <c r="Q10" s="1">
        <f>'Banker Strategy Summary'!G9</f>
        <v>-1.7451570841686044</v>
      </c>
      <c r="R10" s="1">
        <f>'Banker Strategy Summary'!H9</f>
        <v>-1.9337189763309137</v>
      </c>
      <c r="S10" s="1">
        <f>'Banker Strategy Summary'!I9</f>
        <v>-2.1235628120216856</v>
      </c>
      <c r="T10" s="1">
        <f>'Banker Strategy Summary'!J9</f>
        <v>-2.3142527987439383</v>
      </c>
      <c r="U10" s="73">
        <v>8</v>
      </c>
      <c r="V10" s="1">
        <f>'Banker Strategy Summary'!U9</f>
        <v>-8.0448301989973405</v>
      </c>
      <c r="W10" s="1">
        <f>'Banker Strategy Summary'!V9</f>
        <v>-8.0635824818424986</v>
      </c>
      <c r="X10" s="1">
        <f>'Banker Strategy Summary'!W9</f>
        <v>-8.2242540321240121</v>
      </c>
      <c r="Y10" s="1">
        <f>'Banker Strategy Summary'!X9</f>
        <v>-8.5098431646831134</v>
      </c>
      <c r="Z10" s="1">
        <f>'Banker Strategy Summary'!Y9</f>
        <v>-8.8787172397717811</v>
      </c>
      <c r="AA10" s="1">
        <f>'Banker Strategy Summary'!Z9</f>
        <v>-9.3020098390755663</v>
      </c>
      <c r="AB10" s="1">
        <f>'Banker Strategy Summary'!AA9</f>
        <v>-9.7618027870483512</v>
      </c>
      <c r="AD10" s="75">
        <v>300</v>
      </c>
      <c r="AE10" s="76">
        <f t="shared" si="0"/>
        <v>15000</v>
      </c>
      <c r="AF10" s="76">
        <f t="shared" si="0"/>
        <v>30000</v>
      </c>
      <c r="AG10" s="76">
        <f t="shared" si="0"/>
        <v>60000</v>
      </c>
    </row>
    <row r="11" spans="1:33" x14ac:dyDescent="0.2">
      <c r="A11" s="73">
        <v>9</v>
      </c>
      <c r="B11" s="1">
        <f>'Player Strategy Summary'!B10</f>
        <v>-2.731661446483491E-2</v>
      </c>
      <c r="C11" s="1">
        <f>'Player Strategy Summary'!C10</f>
        <v>-3.0450602068489818E-2</v>
      </c>
      <c r="D11" s="1">
        <f>'Player Strategy Summary'!D10</f>
        <v>-3.5040193241239526E-2</v>
      </c>
      <c r="E11" s="1">
        <f>'Player Strategy Summary'!E10</f>
        <v>-4.0115104558805514E-2</v>
      </c>
      <c r="F11" s="1">
        <f>'Player Strategy Summary'!F10</f>
        <v>-4.5406233907947624E-2</v>
      </c>
      <c r="G11" s="1">
        <f>'Player Strategy Summary'!G10</f>
        <v>-5.0812493411194093E-2</v>
      </c>
      <c r="H11" s="1">
        <f>'Player Strategy Summary'!H10</f>
        <v>-5.6287720771298067E-2</v>
      </c>
      <c r="I11" s="1">
        <f>'Player Strategy Summary'!I10</f>
        <v>-6.1807893964056171E-2</v>
      </c>
      <c r="J11" s="1">
        <f>'Player Strategy Summary'!J10</f>
        <v>-1.1645024917153095</v>
      </c>
      <c r="K11" s="73">
        <v>9</v>
      </c>
      <c r="L11" s="1">
        <f>'Banker Strategy Summary'!B10</f>
        <v>-1.0615777388765886</v>
      </c>
      <c r="M11" s="1">
        <f>'Banker Strategy Summary'!C10</f>
        <v>-1.1833214610391116</v>
      </c>
      <c r="N11" s="1">
        <f>'Banker Strategy Summary'!D10</f>
        <v>-1.3613834048500908</v>
      </c>
      <c r="O11" s="1">
        <f>'Banker Strategy Summary'!E10</f>
        <v>-1.5580870149603991</v>
      </c>
      <c r="P11" s="1">
        <f>'Banker Strategy Summary'!F10</f>
        <v>-1.7629943193804913</v>
      </c>
      <c r="Q11" s="1">
        <f>'Banker Strategy Summary'!G10</f>
        <v>-1.9721847974289848</v>
      </c>
      <c r="R11" s="1">
        <f>'Banker Strategy Summary'!H10</f>
        <v>-2.1838680769685896</v>
      </c>
      <c r="S11" s="1">
        <f>'Banker Strategy Summary'!I10</f>
        <v>-2.3971124300363007</v>
      </c>
      <c r="T11" s="1">
        <f>'Banker Strategy Summary'!J10</f>
        <v>-2.6113856594634162</v>
      </c>
      <c r="U11" s="73">
        <v>9</v>
      </c>
      <c r="V11" s="1">
        <f>'Banker Strategy Summary'!U10</f>
        <v>-9.6729367698668529</v>
      </c>
      <c r="W11" s="1">
        <f>'Banker Strategy Summary'!V10</f>
        <v>-9.4562145700201476</v>
      </c>
      <c r="X11" s="1">
        <f>'Banker Strategy Summary'!W10</f>
        <v>-9.5185034986250354</v>
      </c>
      <c r="Y11" s="1">
        <f>'Banker Strategy Summary'!X10</f>
        <v>-9.7775633050782975</v>
      </c>
      <c r="Z11" s="1">
        <f>'Banker Strategy Summary'!Y10</f>
        <v>-10.156408380086299</v>
      </c>
      <c r="AA11" s="1">
        <f>'Banker Strategy Summary'!Z10</f>
        <v>-10.609670647639005</v>
      </c>
      <c r="AB11" s="1">
        <f>'Banker Strategy Summary'!AA10</f>
        <v>-11.111310593818951</v>
      </c>
      <c r="AD11" s="75">
        <v>500</v>
      </c>
      <c r="AE11" s="76">
        <f t="shared" si="0"/>
        <v>25000</v>
      </c>
      <c r="AF11" s="76">
        <f t="shared" si="0"/>
        <v>50000</v>
      </c>
      <c r="AG11" s="76">
        <f t="shared" si="0"/>
        <v>100000</v>
      </c>
    </row>
    <row r="12" spans="1:33" x14ac:dyDescent="0.2">
      <c r="A12" s="73">
        <v>10</v>
      </c>
      <c r="B12" s="1">
        <f>'Player Strategy Summary'!B11</f>
        <v>-3.1057838462499543E-2</v>
      </c>
      <c r="C12" s="1">
        <f>'Player Strategy Summary'!C11</f>
        <v>-3.4210334222185557E-2</v>
      </c>
      <c r="D12" s="1">
        <f>'Player Strategy Summary'!D11</f>
        <v>-3.9218169422605809E-2</v>
      </c>
      <c r="E12" s="1">
        <f>'Player Strategy Summary'!E11</f>
        <v>-4.4815850433288507E-2</v>
      </c>
      <c r="F12" s="1">
        <f>'Player Strategy Summary'!F11</f>
        <v>-5.0671840697414594E-2</v>
      </c>
      <c r="G12" s="1">
        <f>'Player Strategy Summary'!G11</f>
        <v>-5.6664142952007279E-2</v>
      </c>
      <c r="H12" s="1">
        <f>'Player Strategy Summary'!H11</f>
        <v>-6.2737628468223838E-2</v>
      </c>
      <c r="I12" s="1">
        <f>'Player Strategy Summary'!I11</f>
        <v>-6.8863791863601143E-2</v>
      </c>
      <c r="J12" s="1">
        <f>'Player Strategy Summary'!J11</f>
        <v>-1.2974403764794629</v>
      </c>
      <c r="K12" s="73">
        <v>10</v>
      </c>
      <c r="L12" s="1">
        <f>'Banker Strategy Summary'!B11</f>
        <v>-1.2067533363503102</v>
      </c>
      <c r="M12" s="1">
        <f>'Banker Strategy Summary'!C11</f>
        <v>-1.3293111469683561</v>
      </c>
      <c r="N12" s="1">
        <f>'Banker Strategy Summary'!D11</f>
        <v>-1.5236125467337842</v>
      </c>
      <c r="O12" s="1">
        <f>'Banker Strategy Summary'!E11</f>
        <v>-1.7405769811501202</v>
      </c>
      <c r="P12" s="1">
        <f>'Banker Strategy Summary'!F11</f>
        <v>-1.967353379358046</v>
      </c>
      <c r="Q12" s="1">
        <f>'Banker Strategy Summary'!G11</f>
        <v>-2.1992125496122776</v>
      </c>
      <c r="R12" s="1">
        <f>'Banker Strategy Summary'!H11</f>
        <v>-2.4340171909993811</v>
      </c>
      <c r="S12" s="1">
        <f>'Banker Strategy Summary'!I11</f>
        <v>-2.6706620532669616</v>
      </c>
      <c r="T12" s="1">
        <f>'Banker Strategy Summary'!J11</f>
        <v>-2.9085185224235421</v>
      </c>
      <c r="U12" s="73">
        <v>10</v>
      </c>
      <c r="V12" s="1">
        <f>'Banker Strategy Summary'!U11</f>
        <v>-11.375250945796994</v>
      </c>
      <c r="W12" s="1">
        <f>'Banker Strategy Summary'!V11</f>
        <v>-10.868360323617885</v>
      </c>
      <c r="X12" s="1">
        <f>'Banker Strategy Summary'!W11</f>
        <v>-10.818287105360358</v>
      </c>
      <c r="Y12" s="1">
        <f>'Banker Strategy Summary'!X11</f>
        <v>-11.047072251085623</v>
      </c>
      <c r="Z12" s="1">
        <f>'Banker Strategy Summary'!Y11</f>
        <v>-11.434752613610659</v>
      </c>
      <c r="AA12" s="1">
        <f>'Banker Strategy Summary'!Z11</f>
        <v>-11.91759584587491</v>
      </c>
      <c r="AB12" s="1">
        <f>'Banker Strategy Summary'!AA11</f>
        <v>-12.460935065119482</v>
      </c>
    </row>
    <row r="13" spans="1:33" hidden="1" x14ac:dyDescent="0.2">
      <c r="A13" s="227" t="s">
        <v>7</v>
      </c>
      <c r="B13" s="227"/>
      <c r="C13" s="227"/>
      <c r="D13" s="227"/>
      <c r="E13" s="227"/>
      <c r="F13" s="227"/>
      <c r="G13" s="227"/>
      <c r="H13" s="227"/>
      <c r="I13" s="227"/>
      <c r="J13" s="228"/>
      <c r="K13" s="227" t="s">
        <v>7</v>
      </c>
      <c r="L13" s="227"/>
      <c r="M13" s="227"/>
      <c r="N13" s="227"/>
      <c r="O13" s="227"/>
      <c r="P13" s="227"/>
      <c r="Q13" s="227"/>
      <c r="R13" s="227"/>
      <c r="S13" s="227"/>
      <c r="T13" s="228"/>
      <c r="U13" s="227" t="s">
        <v>7</v>
      </c>
      <c r="V13" s="227"/>
      <c r="W13" s="227"/>
      <c r="X13" s="227"/>
      <c r="Y13" s="227"/>
      <c r="Z13" s="227"/>
      <c r="AA13" s="227"/>
      <c r="AB13" s="228"/>
      <c r="AD13" s="78" t="s">
        <v>6</v>
      </c>
      <c r="AE13" s="77">
        <f>G4</f>
        <v>-9.9231459835468216E-3</v>
      </c>
      <c r="AF13" s="77">
        <f>Y4</f>
        <v>-1.3525112215676405</v>
      </c>
    </row>
    <row r="14" spans="1:33" hidden="1" x14ac:dyDescent="0.2">
      <c r="A14" s="73" t="s">
        <v>8</v>
      </c>
      <c r="B14" s="72" t="s">
        <v>25</v>
      </c>
      <c r="C14" s="72" t="s">
        <v>26</v>
      </c>
      <c r="D14" s="72" t="s">
        <v>27</v>
      </c>
      <c r="E14" s="72" t="s">
        <v>28</v>
      </c>
      <c r="F14" s="72" t="s">
        <v>29</v>
      </c>
      <c r="G14" s="72" t="s">
        <v>30</v>
      </c>
      <c r="H14" s="72" t="s">
        <v>31</v>
      </c>
      <c r="I14" s="72" t="s">
        <v>32</v>
      </c>
      <c r="J14" s="72" t="s">
        <v>33</v>
      </c>
      <c r="K14" s="73" t="s">
        <v>8</v>
      </c>
      <c r="L14" s="72" t="s">
        <v>25</v>
      </c>
      <c r="M14" s="72" t="s">
        <v>26</v>
      </c>
      <c r="N14" s="72" t="s">
        <v>27</v>
      </c>
      <c r="O14" s="72" t="s">
        <v>28</v>
      </c>
      <c r="P14" s="72" t="s">
        <v>29</v>
      </c>
      <c r="Q14" s="72" t="s">
        <v>30</v>
      </c>
      <c r="R14" s="72" t="s">
        <v>31</v>
      </c>
      <c r="S14" s="72" t="s">
        <v>32</v>
      </c>
      <c r="T14" s="72" t="s">
        <v>33</v>
      </c>
      <c r="U14" s="73" t="s">
        <v>8</v>
      </c>
      <c r="V14" s="72" t="s">
        <v>56</v>
      </c>
      <c r="W14" s="72" t="s">
        <v>57</v>
      </c>
      <c r="X14" s="72" t="s">
        <v>58</v>
      </c>
      <c r="Y14" s="72" t="s">
        <v>59</v>
      </c>
      <c r="Z14" s="72" t="s">
        <v>60</v>
      </c>
      <c r="AA14" s="72" t="s">
        <v>61</v>
      </c>
      <c r="AB14" s="72" t="s">
        <v>62</v>
      </c>
      <c r="AD14" s="78" t="s">
        <v>34</v>
      </c>
      <c r="AE14" s="1">
        <f>G37</f>
        <v>-1.7092401914868378E-4</v>
      </c>
      <c r="AF14" s="1">
        <f>Y37</f>
        <v>-1.8700661038199239E-2</v>
      </c>
    </row>
    <row r="15" spans="1:33" hidden="1" x14ac:dyDescent="0.2">
      <c r="A15" s="73">
        <v>2</v>
      </c>
      <c r="B15">
        <f>'Player Strategy Summary'!B14</f>
        <v>0.71351940406202141</v>
      </c>
      <c r="C15">
        <f>'Player Strategy Summary'!C14</f>
        <v>0.8455313421644588</v>
      </c>
      <c r="D15">
        <f>'Player Strategy Summary'!D14</f>
        <v>0.90425041444492249</v>
      </c>
      <c r="E15">
        <f>'Player Strategy Summary'!E14</f>
        <v>0.93505330573038492</v>
      </c>
      <c r="F15">
        <f>'Player Strategy Summary'!F14</f>
        <v>0.95311791005585766</v>
      </c>
      <c r="G15">
        <f>'Player Strategy Summary'!G14</f>
        <v>0.96458775152525478</v>
      </c>
      <c r="H15">
        <f>'Player Strategy Summary'!H14</f>
        <v>0.9723142742714862</v>
      </c>
      <c r="I15">
        <f>'Player Strategy Summary'!I14</f>
        <v>0.97776249807212723</v>
      </c>
      <c r="J15">
        <f>'Player Strategy Summary'!J14</f>
        <v>0.97776249807212723</v>
      </c>
      <c r="K15" s="73">
        <v>2</v>
      </c>
      <c r="L15">
        <f>'Banker Strategy Summary'!B14</f>
        <v>0.7150506658504705</v>
      </c>
      <c r="M15">
        <f>'Banker Strategy Summary'!C14</f>
        <v>0.84677447383738136</v>
      </c>
      <c r="N15">
        <f>'Banker Strategy Summary'!D14</f>
        <v>0.90527125729336722</v>
      </c>
      <c r="O15">
        <f>'Banker Strategy Summary'!E14</f>
        <v>0.93591215327460964</v>
      </c>
      <c r="P15">
        <f>'Banker Strategy Summary'!F14</f>
        <v>0.95385646349999686</v>
      </c>
      <c r="Q15">
        <f>'Banker Strategy Summary'!G14</f>
        <v>0.96523438257941629</v>
      </c>
      <c r="R15">
        <f>'Banker Strategy Summary'!H14</f>
        <v>0.97288873928234509</v>
      </c>
      <c r="S15">
        <f>'Banker Strategy Summary'!I14</f>
        <v>0.97827896465480613</v>
      </c>
      <c r="T15">
        <f>'Banker Strategy Summary'!J14</f>
        <v>0.9822151837885621</v>
      </c>
      <c r="U15" s="73">
        <v>2</v>
      </c>
      <c r="V15">
        <f>'Banker Strategy Summary'!U14</f>
        <v>0.51604228218137316</v>
      </c>
      <c r="W15">
        <f>'Banker Strategy Summary'!V14</f>
        <v>0.63508569563546058</v>
      </c>
      <c r="X15">
        <f>'Banker Strategy Summary'!W14</f>
        <v>0.71657649157230008</v>
      </c>
      <c r="Y15">
        <f>'Banker Strategy Summary'!X14</f>
        <v>0.7742908165488992</v>
      </c>
      <c r="Z15">
        <f>'Banker Strategy Summary'!Y14</f>
        <v>0.81642515001872995</v>
      </c>
      <c r="AA15">
        <f>'Banker Strategy Summary'!Z14</f>
        <v>0.848010108759092</v>
      </c>
      <c r="AB15">
        <f>'Banker Strategy Summary'!AA14</f>
        <v>0.87223640954168202</v>
      </c>
    </row>
    <row r="16" spans="1:33" hidden="1" x14ac:dyDescent="0.2">
      <c r="A16" s="73">
        <v>3</v>
      </c>
      <c r="B16">
        <f>'Player Strategy Summary'!B15</f>
        <v>0.8660988151080421</v>
      </c>
      <c r="C16">
        <f>'Player Strategy Summary'!C15</f>
        <v>0.94968024877047563</v>
      </c>
      <c r="D16">
        <f>'Player Strategy Summary'!D15</f>
        <v>0.97627254950318532</v>
      </c>
      <c r="E16">
        <f>'Player Strategy Summary'!E15</f>
        <v>0.98704630536316151</v>
      </c>
      <c r="F16">
        <f>'Player Strategy Summary'!F15</f>
        <v>0.99218273662084722</v>
      </c>
      <c r="G16">
        <f>'Player Strategy Summary'!G15</f>
        <v>0.99492864666987368</v>
      </c>
      <c r="H16">
        <f>'Player Strategy Summary'!H15</f>
        <v>0.99652581436747323</v>
      </c>
      <c r="I16">
        <f>'Player Strategy Summary'!I15</f>
        <v>0.99751676880000539</v>
      </c>
      <c r="J16">
        <f>'Player Strategy Summary'!J15</f>
        <v>0.99751676880000539</v>
      </c>
      <c r="K16" s="73">
        <v>3</v>
      </c>
      <c r="L16">
        <f>'Banker Strategy Summary'!B15</f>
        <v>0.86723263051392396</v>
      </c>
      <c r="M16">
        <f>'Banker Strategy Summary'!C15</f>
        <v>0.95031802163668799</v>
      </c>
      <c r="N16">
        <f>'Banker Strategy Summary'!D15</f>
        <v>0.97666718339366021</v>
      </c>
      <c r="O16">
        <f>'Banker Strategy Summary'!E15</f>
        <v>0.98731146031458394</v>
      </c>
      <c r="P16">
        <f>'Banker Strategy Summary'!F15</f>
        <v>0.99237221800483955</v>
      </c>
      <c r="Q16">
        <f>'Banker Strategy Summary'!G15</f>
        <v>0.99507045997876398</v>
      </c>
      <c r="R16">
        <f>'Banker Strategy Summary'!H15</f>
        <v>0.996635791864668</v>
      </c>
      <c r="S16">
        <f>'Banker Strategy Summary'!I15</f>
        <v>0.99760448020412551</v>
      </c>
      <c r="T16">
        <f>'Banker Strategy Summary'!J15</f>
        <v>0.99823527854979266</v>
      </c>
      <c r="U16" s="73">
        <v>3</v>
      </c>
      <c r="V16">
        <f>'Banker Strategy Summary'!U15</f>
        <v>0.69392263362256168</v>
      </c>
      <c r="W16">
        <f>'Banker Strategy Summary'!V15</f>
        <v>0.80354369798972713</v>
      </c>
      <c r="X16">
        <f>'Banker Strategy Summary'!W15</f>
        <v>0.86835890749121669</v>
      </c>
      <c r="Y16">
        <f>'Banker Strategy Summary'!X15</f>
        <v>0.90827921881298168</v>
      </c>
      <c r="Z16">
        <f>'Banker Strategy Summary'!Y15</f>
        <v>0.93389140327160303</v>
      </c>
      <c r="AA16">
        <f>'Banker Strategy Summary'!Z15</f>
        <v>0.9509489034775197</v>
      </c>
      <c r="AB16">
        <f>'Banker Strategy Summary'!AA15</f>
        <v>0.96269066498928746</v>
      </c>
    </row>
    <row r="17" spans="1:28" hidden="1" x14ac:dyDescent="0.2">
      <c r="A17" s="73">
        <v>4</v>
      </c>
      <c r="B17">
        <f>'Player Strategy Summary'!B16</f>
        <v>0.93510033142561888</v>
      </c>
      <c r="C17">
        <f>'Player Strategy Summary'!C16</f>
        <v>0.98332495243212603</v>
      </c>
      <c r="D17">
        <f>'Player Strategy Summary'!D16</f>
        <v>0.99406722053071361</v>
      </c>
      <c r="E17">
        <f>'Player Strategy Summary'!E16</f>
        <v>0.99740290432824452</v>
      </c>
      <c r="F17">
        <f>'Player Strategy Summary'!F16</f>
        <v>0.99869226639252806</v>
      </c>
      <c r="G17">
        <f>'Player Strategy Summary'!G16</f>
        <v>0.99927215519401391</v>
      </c>
      <c r="H17">
        <f>'Player Strategy Summary'!H16</f>
        <v>0.99956337321829136</v>
      </c>
      <c r="I17">
        <f>'Player Strategy Summary'!I16</f>
        <v>0.999722394804337</v>
      </c>
      <c r="J17">
        <f>'Player Strategy Summary'!J16</f>
        <v>0.999722394804337</v>
      </c>
      <c r="K17" s="73">
        <v>4</v>
      </c>
      <c r="L17">
        <f>'Banker Strategy Summary'!B16</f>
        <v>0.93586548663186242</v>
      </c>
      <c r="M17">
        <f>'Banker Strategy Summary'!C16</f>
        <v>0.98361604224578014</v>
      </c>
      <c r="N17">
        <f>'Banker Strategy Summary'!D16</f>
        <v>0.99420186759739848</v>
      </c>
      <c r="O17">
        <f>'Banker Strategy Summary'!E16</f>
        <v>0.99747499049073296</v>
      </c>
      <c r="P17">
        <f>'Banker Strategy Summary'!F16</f>
        <v>0.99873505855800937</v>
      </c>
      <c r="Q17">
        <f>'Banker Strategy Summary'!G16</f>
        <v>0.99929954139459309</v>
      </c>
      <c r="R17">
        <f>'Banker Strategy Summary'!H16</f>
        <v>0.99958192292899206</v>
      </c>
      <c r="S17">
        <f>'Banker Strategy Summary'!I16</f>
        <v>0.99973552655964726</v>
      </c>
      <c r="T17">
        <f>'Banker Strategy Summary'!J16</f>
        <v>0.99982475393892856</v>
      </c>
      <c r="U17" s="73">
        <v>4</v>
      </c>
      <c r="V17">
        <f>'Banker Strategy Summary'!U16</f>
        <v>0.79488472557844814</v>
      </c>
      <c r="W17">
        <f>'Banker Strategy Summary'!V16</f>
        <v>0.88921143472103104</v>
      </c>
      <c r="X17">
        <f>'Banker Strategy Summary'!W16</f>
        <v>0.93662297359172053</v>
      </c>
      <c r="Y17">
        <f>'Banker Strategy Summary'!X16</f>
        <v>0.96168458629563092</v>
      </c>
      <c r="Z17">
        <f>'Banker Strategy Summary'!Y16</f>
        <v>0.97567869195960977</v>
      </c>
      <c r="AA17">
        <f>'Banker Strategy Summary'!Z16</f>
        <v>0.98390254661073773</v>
      </c>
      <c r="AB17">
        <f>'Banker Strategy Summary'!AA16</f>
        <v>0.98895916502317671</v>
      </c>
    </row>
    <row r="18" spans="1:28" hidden="1" x14ac:dyDescent="0.2">
      <c r="A18" s="73">
        <v>5</v>
      </c>
      <c r="B18">
        <f>'Player Strategy Summary'!B17</f>
        <v>0.96800926710771407</v>
      </c>
      <c r="C18">
        <f>'Player Strategy Summary'!C17</f>
        <v>0.99444321648167</v>
      </c>
      <c r="D18">
        <f>'Player Strategy Summary'!D17</f>
        <v>0.99851326838734922</v>
      </c>
      <c r="E18">
        <f>'Player Strategy Summary'!E17</f>
        <v>0.99947876525088153</v>
      </c>
      <c r="F18">
        <f>'Player Strategy Summary'!F17</f>
        <v>0.9997811128052102</v>
      </c>
      <c r="G18">
        <f>'Player Strategy Summary'!G17</f>
        <v>0.9998955065443258</v>
      </c>
      <c r="H18">
        <f>'Player Strategy Summary'!H17</f>
        <v>0.99994511538448339</v>
      </c>
      <c r="I18">
        <f>'Player Strategy Summary'!I17</f>
        <v>0.99996896215431308</v>
      </c>
      <c r="J18">
        <f>'Player Strategy Summary'!J17</f>
        <v>0.99996896215431308</v>
      </c>
      <c r="K18" s="73">
        <v>5</v>
      </c>
      <c r="L18">
        <f>'Banker Strategy Summary'!B17</f>
        <v>0.96849700543635486</v>
      </c>
      <c r="M18">
        <f>'Banker Strategy Summary'!C17</f>
        <v>0.99456712388472479</v>
      </c>
      <c r="N18">
        <f>'Banker Strategy Summary'!D17</f>
        <v>0.99855603621778166</v>
      </c>
      <c r="O18">
        <f>'Banker Strategy Summary'!E17</f>
        <v>0.99949701642454813</v>
      </c>
      <c r="P18">
        <f>'Banker Strategy Summary'!F17</f>
        <v>0.99979011966043319</v>
      </c>
      <c r="Q18">
        <f>'Banker Strategy Summary'!G17</f>
        <v>0.99990043904293124</v>
      </c>
      <c r="R18">
        <f>'Banker Strategy Summary'!H17</f>
        <v>0.9999480351889497</v>
      </c>
      <c r="S18">
        <f>'Banker Strategy Summary'!I17</f>
        <v>0.99997079780763043</v>
      </c>
      <c r="T18">
        <f>'Banker Strategy Summary'!J17</f>
        <v>0.99998259577686699</v>
      </c>
      <c r="U18" s="73">
        <v>5</v>
      </c>
      <c r="V18">
        <f>'Banker Strategy Summary'!U17</f>
        <v>0.85773076370600965</v>
      </c>
      <c r="W18">
        <f>'Banker Strategy Summary'!V17</f>
        <v>0.93597592702907018</v>
      </c>
      <c r="X18">
        <f>'Banker Strategy Summary'!W17</f>
        <v>0.96897812446743881</v>
      </c>
      <c r="Y18">
        <f>'Banker Strategy Summary'!X17</f>
        <v>0.98381357381290946</v>
      </c>
      <c r="Z18">
        <f>'Banker Strategy Summary'!Y17</f>
        <v>0.99098289491426494</v>
      </c>
      <c r="AA18">
        <f>'Banker Strategy Summary'!Z17</f>
        <v>0.99468846102483044</v>
      </c>
      <c r="AB18">
        <f>'Banker Strategy Summary'!AA17</f>
        <v>0.99671997144908075</v>
      </c>
    </row>
    <row r="19" spans="1:28" hidden="1" x14ac:dyDescent="0.2">
      <c r="A19" s="73">
        <v>6</v>
      </c>
      <c r="B19">
        <f>'Player Strategy Summary'!B18</f>
        <v>0.98410199043190072</v>
      </c>
      <c r="C19">
        <f>'Player Strategy Summary'!C18</f>
        <v>0.99814482381576064</v>
      </c>
      <c r="D19">
        <f>'Player Strategy Summary'!D18</f>
        <v>0.99962722313513686</v>
      </c>
      <c r="E19">
        <f>'Player Strategy Summary'!E18</f>
        <v>0.99989536686162994</v>
      </c>
      <c r="F19">
        <f>'Player Strategy Summary'!F18</f>
        <v>0.9999633595327726</v>
      </c>
      <c r="G19">
        <f>'Player Strategy Summary'!G18</f>
        <v>0.99998499766600568</v>
      </c>
      <c r="H19">
        <f>'Player Strategy Summary'!H18</f>
        <v>0.99999310075922476</v>
      </c>
      <c r="I19">
        <f>'Player Strategy Summary'!I18</f>
        <v>0.99999652974382813</v>
      </c>
      <c r="J19">
        <f>'Player Strategy Summary'!J18</f>
        <v>0.99999652974382813</v>
      </c>
      <c r="K19" s="73">
        <v>6</v>
      </c>
      <c r="L19">
        <f>'Banker Strategy Summary'!B18</f>
        <v>0.98440065098026597</v>
      </c>
      <c r="M19">
        <f>'Banker Strategy Summary'!C18</f>
        <v>0.99819519602536078</v>
      </c>
      <c r="N19">
        <f>'Banker Strategy Summary'!D18</f>
        <v>0.99964020095870831</v>
      </c>
      <c r="O19">
        <f>'Banker Strategy Summary'!E18</f>
        <v>0.99989978515415867</v>
      </c>
      <c r="P19">
        <f>'Banker Strategy Summary'!F18</f>
        <v>0.99996517339742719</v>
      </c>
      <c r="Q19">
        <f>'Banker Strategy Summary'!G18</f>
        <v>0.99998584811804658</v>
      </c>
      <c r="R19">
        <f>'Banker Strategy Summary'!H18</f>
        <v>0.99999354089660331</v>
      </c>
      <c r="S19">
        <f>'Banker Strategy Summary'!I18</f>
        <v>0.99999677555857924</v>
      </c>
      <c r="T19">
        <f>'Banker Strategy Summary'!J18</f>
        <v>0.99999827151974163</v>
      </c>
      <c r="U19" s="73">
        <v>6</v>
      </c>
      <c r="V19">
        <f>'Banker Strategy Summary'!U18</f>
        <v>0.89912252351533473</v>
      </c>
      <c r="W19">
        <f>'Banker Strategy Summary'!V18</f>
        <v>0.9624940597359305</v>
      </c>
      <c r="X19">
        <f>'Banker Strategy Summary'!W18</f>
        <v>0.98469416787073782</v>
      </c>
      <c r="Y19">
        <f>'Banker Strategy Summary'!X18</f>
        <v>0.99312989824549625</v>
      </c>
      <c r="Z19">
        <f>'Banker Strategy Summary'!Y18</f>
        <v>0.99664740430759058</v>
      </c>
      <c r="AA19">
        <f>'Banker Strategy Summary'!Z18</f>
        <v>0.99824427266602966</v>
      </c>
      <c r="AB19">
        <f>'Banker Strategy Summary'!AA18</f>
        <v>0.99902443935710461</v>
      </c>
    </row>
    <row r="20" spans="1:28" hidden="1" x14ac:dyDescent="0.2">
      <c r="A20" s="73">
        <v>7</v>
      </c>
      <c r="B20">
        <f>'Player Strategy Summary'!B19</f>
        <v>0.99206765836768485</v>
      </c>
      <c r="C20">
        <f>'Player Strategy Summary'!C19</f>
        <v>0.99938025179312306</v>
      </c>
      <c r="D20">
        <f>'Player Strategy Summary'!D19</f>
        <v>0.99990651843331313</v>
      </c>
      <c r="E20">
        <f>'Player Strategy Summary'!E19</f>
        <v>0.99997899497017095</v>
      </c>
      <c r="F20">
        <f>'Player Strategy Summary'!F19</f>
        <v>0.99999386650133459</v>
      </c>
      <c r="G20">
        <f>'Player Strategy Summary'!G19</f>
        <v>0.99999784607112763</v>
      </c>
      <c r="H20">
        <f>'Player Strategy Summary'!H19</f>
        <v>0.99999913273207142</v>
      </c>
      <c r="I20">
        <f>'Player Strategy Summary'!I19</f>
        <v>0.99999961199960308</v>
      </c>
      <c r="J20">
        <f>'Player Strategy Summary'!J19</f>
        <v>0.99999961199960308</v>
      </c>
      <c r="K20" s="73">
        <v>7</v>
      </c>
      <c r="L20">
        <f>'Banker Strategy Summary'!B19</f>
        <v>0.99224512994474701</v>
      </c>
      <c r="M20">
        <f>'Banker Strategy Summary'!C19</f>
        <v>0.99940008175453299</v>
      </c>
      <c r="N20">
        <f>'Banker Strategy Summary'!D19</f>
        <v>0.99991033512058214</v>
      </c>
      <c r="O20">
        <f>'Banker Strategy Summary'!E19</f>
        <v>0.99998003231358046</v>
      </c>
      <c r="P20">
        <f>'Banker Strategy Summary'!F19</f>
        <v>0.99999422094577661</v>
      </c>
      <c r="Q20">
        <f>'Banker Strategy Summary'!G19</f>
        <v>0.99999798839842058</v>
      </c>
      <c r="R20">
        <f>'Banker Strategy Summary'!H19</f>
        <v>0.99999919714641861</v>
      </c>
      <c r="S20">
        <f>'Banker Strategy Summary'!I19</f>
        <v>0.9999996439638078</v>
      </c>
      <c r="T20">
        <f>'Banker Strategy Summary'!J19</f>
        <v>0.9999998283378525</v>
      </c>
      <c r="U20" s="73">
        <v>7</v>
      </c>
      <c r="V20">
        <f>'Banker Strategy Summary'!U19</f>
        <v>0.92740649713591161</v>
      </c>
      <c r="W20">
        <f>'Banker Strategy Summary'!V19</f>
        <v>0.97785665238570874</v>
      </c>
      <c r="X20">
        <f>'Banker Strategy Summary'!W19</f>
        <v>0.99241888827042113</v>
      </c>
      <c r="Y20">
        <f>'Banker Strategy Summary'!X19</f>
        <v>0.99707830513102502</v>
      </c>
      <c r="Z20">
        <f>'Banker Strategy Summary'!Y19</f>
        <v>0.99875217751712075</v>
      </c>
      <c r="AA20">
        <f>'Banker Strategy Summary'!Z19</f>
        <v>0.99941930368211906</v>
      </c>
      <c r="AB20">
        <f>'Banker Strategy Summary'!AA19</f>
        <v>0.99970974495454534</v>
      </c>
    </row>
    <row r="21" spans="1:28" hidden="1" x14ac:dyDescent="0.2">
      <c r="A21" s="73">
        <v>8</v>
      </c>
      <c r="B21">
        <f>'Player Strategy Summary'!B20</f>
        <v>0.99603426241245829</v>
      </c>
      <c r="C21">
        <f>'Player Strategy Summary'!C20</f>
        <v>0.99979292149259857</v>
      </c>
      <c r="D21">
        <f>'Player Strategy Summary'!D20</f>
        <v>0.99997655672823715</v>
      </c>
      <c r="E21">
        <f>'Player Strategy Summary'!E20</f>
        <v>0.99999578321946014</v>
      </c>
      <c r="F21">
        <f>'Player Strategy Summary'!F20</f>
        <v>0.99999897326904474</v>
      </c>
      <c r="G21">
        <f>'Player Strategy Summary'!G20</f>
        <v>0.99999969075386119</v>
      </c>
      <c r="H21">
        <f>'Player Strategy Summary'!H20</f>
        <v>0.9999998909801866</v>
      </c>
      <c r="I21">
        <f>'Player Strategy Summary'!I20</f>
        <v>0.99999995661866858</v>
      </c>
      <c r="J21">
        <f>'Player Strategy Summary'!J20</f>
        <v>0.99999995661866858</v>
      </c>
      <c r="K21" s="73">
        <v>8</v>
      </c>
      <c r="L21">
        <f>'Banker Strategy Summary'!B20</f>
        <v>0.99613730682347656</v>
      </c>
      <c r="M21">
        <f>'Banker Strategy Summary'!C20</f>
        <v>0.99980054676741381</v>
      </c>
      <c r="N21">
        <f>'Banker Strategy Summary'!D20</f>
        <v>0.99997765402264815</v>
      </c>
      <c r="O21">
        <f>'Banker Strategy Summary'!E20</f>
        <v>0.99999602143090582</v>
      </c>
      <c r="P21">
        <f>'Banker Strategy Summary'!F20</f>
        <v>0.99999904103341342</v>
      </c>
      <c r="Q21">
        <f>'Banker Strategy Summary'!G20</f>
        <v>0.99999971406316024</v>
      </c>
      <c r="R21">
        <f>'Banker Strategy Summary'!H20</f>
        <v>0.99999990020687735</v>
      </c>
      <c r="S21">
        <f>'Banker Strategy Summary'!I20</f>
        <v>0.99999996068720987</v>
      </c>
      <c r="T21">
        <f>'Banker Strategy Summary'!J20</f>
        <v>0.99999998295155879</v>
      </c>
      <c r="U21" s="73">
        <v>8</v>
      </c>
      <c r="V21">
        <f>'Banker Strategy Summary'!U20</f>
        <v>0.94722312204922632</v>
      </c>
      <c r="W21">
        <f>'Banker Strategy Summary'!V20</f>
        <v>0.98686710400222422</v>
      </c>
      <c r="X21">
        <f>'Banker Strategy Summary'!W20</f>
        <v>0.99623781215336826</v>
      </c>
      <c r="Y21">
        <f>'Banker Strategy Summary'!X20</f>
        <v>0.99875642688167032</v>
      </c>
      <c r="Z21">
        <f>'Banker Strategy Summary'!Y20</f>
        <v>0.99953538355885252</v>
      </c>
      <c r="AA21">
        <f>'Banker Strategy Summary'!Z20</f>
        <v>0.99980790083677706</v>
      </c>
      <c r="AB21">
        <f>'Banker Strategy Summary'!AA20</f>
        <v>0.99991363265642663</v>
      </c>
    </row>
    <row r="22" spans="1:28" hidden="1" x14ac:dyDescent="0.2">
      <c r="A22" s="73">
        <v>9</v>
      </c>
      <c r="B22">
        <f>'Player Strategy Summary'!B21</f>
        <v>0.99801537996138034</v>
      </c>
      <c r="C22">
        <f>'Player Strategy Summary'!C21</f>
        <v>0.99993080340636731</v>
      </c>
      <c r="D22">
        <f>'Player Strategy Summary'!D21</f>
        <v>0.99999412085358685</v>
      </c>
      <c r="E22">
        <f>'Player Strategy Summary'!E21</f>
        <v>0.99999915347570456</v>
      </c>
      <c r="F22">
        <f>'Player Strategy Summary'!F21</f>
        <v>0.99999982812796417</v>
      </c>
      <c r="G22">
        <f>'Player Strategy Summary'!G21</f>
        <v>0.99999995560058297</v>
      </c>
      <c r="H22">
        <f>'Player Strategy Summary'!H21</f>
        <v>0.99999998629567688</v>
      </c>
      <c r="I22">
        <f>'Player Strategy Summary'!I21</f>
        <v>0.99999999514964444</v>
      </c>
      <c r="J22">
        <f>'Player Strategy Summary'!J21</f>
        <v>0.99999999514964444</v>
      </c>
      <c r="K22" s="73">
        <v>9</v>
      </c>
      <c r="L22">
        <f>'Banker Strategy Summary'!B21</f>
        <v>0.99807412948086194</v>
      </c>
      <c r="M22">
        <f>'Banker Strategy Summary'!C21</f>
        <v>0.99993368389650228</v>
      </c>
      <c r="N22">
        <f>'Banker Strategy Summary'!D21</f>
        <v>0.99999443096454499</v>
      </c>
      <c r="O22">
        <f>'Banker Strategy Summary'!E21</f>
        <v>0.99999920726733615</v>
      </c>
      <c r="P22">
        <f>'Banker Strategy Summary'!F21</f>
        <v>0.99999984087062621</v>
      </c>
      <c r="Q22">
        <f>'Banker Strategy Summary'!G21</f>
        <v>0.99999995935582564</v>
      </c>
      <c r="R22">
        <f>'Banker Strategy Summary'!H21</f>
        <v>0.99999998759591069</v>
      </c>
      <c r="S22">
        <f>'Banker Strategy Summary'!I21</f>
        <v>0.9999999956591622</v>
      </c>
      <c r="T22">
        <f>'Banker Strategy Summary'!J21</f>
        <v>0.99999999830685304</v>
      </c>
      <c r="U22" s="73">
        <v>9</v>
      </c>
      <c r="V22">
        <f>'Banker Strategy Summary'!U21</f>
        <v>0.96135178717606962</v>
      </c>
      <c r="W22">
        <f>'Banker Strategy Summary'!V21</f>
        <v>0.99219020358233478</v>
      </c>
      <c r="X22">
        <f>'Banker Strategy Summary'!W21</f>
        <v>0.99813121309841746</v>
      </c>
      <c r="Y22">
        <f>'Banker Strategy Summary'!X21</f>
        <v>0.99947050370959323</v>
      </c>
      <c r="Z22">
        <f>'Banker Strategy Summary'!Y21</f>
        <v>0.99982697866022763</v>
      </c>
      <c r="AA22">
        <f>'Banker Strategy Summary'!Z21</f>
        <v>0.99993644791704472</v>
      </c>
      <c r="AB22">
        <f>'Banker Strategy Summary'!AA21</f>
        <v>0.999974300035673</v>
      </c>
    </row>
    <row r="23" spans="1:28" hidden="1" x14ac:dyDescent="0.2">
      <c r="A23" s="73">
        <v>10</v>
      </c>
      <c r="B23">
        <f>'Player Strategy Summary'!B22</f>
        <v>0.99900632100154185</v>
      </c>
      <c r="C23">
        <f>'Player Strategy Summary'!C22</f>
        <v>0.99997687698767823</v>
      </c>
      <c r="D23">
        <f>'Player Strategy Summary'!D22</f>
        <v>0.99999852561370217</v>
      </c>
      <c r="E23">
        <f>'Player Strategy Summary'!E22</f>
        <v>0.99999983005906601</v>
      </c>
      <c r="F23">
        <f>'Player Strategy Summary'!F22</f>
        <v>0.99999997122907569</v>
      </c>
      <c r="G23">
        <f>'Player Strategy Summary'!G22</f>
        <v>0.99999999362543968</v>
      </c>
      <c r="H23">
        <f>'Player Strategy Summary'!H22</f>
        <v>0.99999999827730002</v>
      </c>
      <c r="I23">
        <f>'Player Strategy Summary'!I22</f>
        <v>0.99999999945769436</v>
      </c>
      <c r="J23">
        <f>'Player Strategy Summary'!J22</f>
        <v>0.99999999945769436</v>
      </c>
      <c r="K23" s="73">
        <v>10</v>
      </c>
      <c r="L23">
        <f>'Banker Strategy Summary'!B22</f>
        <v>0.99903933116928245</v>
      </c>
      <c r="M23">
        <f>'Banker Strategy Summary'!C22</f>
        <v>0.99997795010455925</v>
      </c>
      <c r="N23">
        <f>'Banker Strategy Summary'!D22</f>
        <v>0.99999861208931518</v>
      </c>
      <c r="O23">
        <f>'Banker Strategy Summary'!E22</f>
        <v>0.99999984204741454</v>
      </c>
      <c r="P23">
        <f>'Banker Strategy Summary'!F22</f>
        <v>0.99999997359432624</v>
      </c>
      <c r="Q23">
        <f>'Banker Strategy Summary'!G22</f>
        <v>0.99999999422267938</v>
      </c>
      <c r="R23">
        <f>'Banker Strategy Summary'!H22</f>
        <v>0.99999999845819643</v>
      </c>
      <c r="S23">
        <f>'Banker Strategy Summary'!I22</f>
        <v>0.99999999952069396</v>
      </c>
      <c r="T23">
        <f>'Banker Strategy Summary'!J22</f>
        <v>0.99999999983184762</v>
      </c>
      <c r="U23" s="73">
        <v>10</v>
      </c>
      <c r="V23">
        <f>'Banker Strategy Summary'!U22</f>
        <v>0.97155095793536361</v>
      </c>
      <c r="W23">
        <f>'Banker Strategy Summary'!V22</f>
        <v>0.99534835195484539</v>
      </c>
      <c r="X23">
        <f>'Banker Strategy Summary'!W22</f>
        <v>0.99907128306859749</v>
      </c>
      <c r="Y23">
        <f>'Banker Strategy Summary'!X22</f>
        <v>0.99977451350004354</v>
      </c>
      <c r="Z23">
        <f>'Banker Strategy Summary'!Y22</f>
        <v>0.99993556403340023</v>
      </c>
      <c r="AA23">
        <f>'Banker Strategy Summary'!Z22</f>
        <v>0.99997897464485241</v>
      </c>
      <c r="AB23">
        <f>'Banker Strategy Summary'!AA22</f>
        <v>0.99999235250152729</v>
      </c>
    </row>
    <row r="24" spans="1:28" x14ac:dyDescent="0.2">
      <c r="A24" s="73"/>
      <c r="B24" s="223" t="s">
        <v>37</v>
      </c>
      <c r="C24" s="223"/>
      <c r="D24" s="223"/>
      <c r="E24" s="223"/>
      <c r="F24" s="223"/>
      <c r="G24" s="223"/>
      <c r="H24" s="223"/>
      <c r="I24" s="223"/>
      <c r="J24" s="223"/>
      <c r="K24" s="73"/>
      <c r="L24" s="223" t="s">
        <v>37</v>
      </c>
      <c r="M24" s="223"/>
      <c r="N24" s="223"/>
      <c r="O24" s="223"/>
      <c r="P24" s="223"/>
      <c r="Q24" s="223"/>
      <c r="R24" s="223"/>
      <c r="S24" s="223"/>
      <c r="T24" s="223"/>
      <c r="U24" s="73"/>
      <c r="V24" s="223" t="s">
        <v>37</v>
      </c>
      <c r="W24" s="223"/>
      <c r="X24" s="223"/>
      <c r="Y24" s="223"/>
      <c r="Z24" s="223"/>
      <c r="AA24" s="223"/>
      <c r="AB24" s="223"/>
    </row>
    <row r="25" spans="1:28" x14ac:dyDescent="0.2">
      <c r="A25" s="73" t="s">
        <v>8</v>
      </c>
      <c r="B25" s="72" t="s">
        <v>25</v>
      </c>
      <c r="C25" s="72" t="s">
        <v>26</v>
      </c>
      <c r="D25" s="72" t="s">
        <v>27</v>
      </c>
      <c r="E25" s="72" t="s">
        <v>28</v>
      </c>
      <c r="F25" s="72" t="s">
        <v>29</v>
      </c>
      <c r="G25" s="72" t="s">
        <v>30</v>
      </c>
      <c r="H25" s="72" t="s">
        <v>31</v>
      </c>
      <c r="I25" s="72" t="s">
        <v>32</v>
      </c>
      <c r="J25" s="72" t="s">
        <v>33</v>
      </c>
      <c r="K25" s="73" t="s">
        <v>8</v>
      </c>
      <c r="L25" s="72" t="s">
        <v>25</v>
      </c>
      <c r="M25" s="72" t="s">
        <v>26</v>
      </c>
      <c r="N25" s="72" t="s">
        <v>27</v>
      </c>
      <c r="O25" s="72" t="s">
        <v>28</v>
      </c>
      <c r="P25" s="72" t="s">
        <v>29</v>
      </c>
      <c r="Q25" s="72" t="s">
        <v>30</v>
      </c>
      <c r="R25" s="72" t="s">
        <v>31</v>
      </c>
      <c r="S25" s="72" t="s">
        <v>32</v>
      </c>
      <c r="T25" s="72" t="s">
        <v>33</v>
      </c>
      <c r="U25" s="73" t="s">
        <v>8</v>
      </c>
      <c r="V25" s="74" t="s">
        <v>56</v>
      </c>
      <c r="W25" s="74" t="s">
        <v>57</v>
      </c>
      <c r="X25" s="74" t="s">
        <v>58</v>
      </c>
      <c r="Y25" s="74" t="s">
        <v>59</v>
      </c>
      <c r="Z25" s="74" t="s">
        <v>60</v>
      </c>
      <c r="AA25" s="74" t="s">
        <v>61</v>
      </c>
      <c r="AB25" s="74" t="s">
        <v>62</v>
      </c>
    </row>
    <row r="26" spans="1:28" x14ac:dyDescent="0.2">
      <c r="A26" s="73">
        <v>2</v>
      </c>
      <c r="B26" s="1">
        <f>'Player Strategy Summary'!B25</f>
        <v>8.4090214867912128</v>
      </c>
      <c r="C26" s="1">
        <f>'Player Strategy Summary'!C25</f>
        <v>14.192259235809567</v>
      </c>
      <c r="D26" s="1">
        <f>'Player Strategy Summary'!D25</f>
        <v>22.117767026158429</v>
      </c>
      <c r="E26" s="1">
        <f>'Player Strategy Summary'!E25</f>
        <v>32.08373235637783</v>
      </c>
      <c r="F26" s="1">
        <f>'Player Strategy Summary'!F25</f>
        <v>44.065901560425594</v>
      </c>
      <c r="G26" s="1">
        <f>'Player Strategy Summary'!G25</f>
        <v>58.05588958749474</v>
      </c>
      <c r="H26" s="1">
        <f>'Player Strategy Summary'!H25</f>
        <v>74.050131634595758</v>
      </c>
      <c r="I26" s="1">
        <f>'Player Strategy Summary'!I25</f>
        <v>92.046892959644794</v>
      </c>
      <c r="J26" s="1">
        <f>'Player Strategy Summary'!J25</f>
        <v>112.5017580617881</v>
      </c>
      <c r="K26" s="73">
        <v>2</v>
      </c>
      <c r="L26" s="1">
        <f>'Banker Strategy Summary'!B25</f>
        <v>8.3910137932165831</v>
      </c>
      <c r="M26" s="1">
        <f>'Banker Strategy Summary'!C25</f>
        <v>14.171423880574531</v>
      </c>
      <c r="N26" s="1">
        <f>'Banker Strategy Summary'!D25</f>
        <v>22.092825591079922</v>
      </c>
      <c r="O26" s="1">
        <f>'Banker Strategy Summary'!E25</f>
        <v>32.054290453473342</v>
      </c>
      <c r="P26" s="1">
        <f>'Banker Strategy Summary'!F25</f>
        <v>44.031782146643849</v>
      </c>
      <c r="Q26" s="1">
        <f>'Banker Strategy Summary'!G25</f>
        <v>58.016996711565554</v>
      </c>
      <c r="R26" s="1">
        <f>'Banker Strategy Summary'!H25</f>
        <v>74.006406994813261</v>
      </c>
      <c r="S26" s="1">
        <f>'Banker Strategy Summary'!I25</f>
        <v>91.998298288829346</v>
      </c>
      <c r="T26" s="1">
        <f>'Banker Strategy Summary'!J25</f>
        <v>111.99175273967187</v>
      </c>
      <c r="U26" s="73">
        <v>2</v>
      </c>
      <c r="V26" s="1">
        <f>'Banker Strategy Summary'!U25</f>
        <v>38.756514127984978</v>
      </c>
      <c r="W26" s="1">
        <f>'Banker Strategy Summary'!V25</f>
        <v>47.23771958047692</v>
      </c>
      <c r="X26" s="1">
        <f>'Banker Strategy Summary'!W25</f>
        <v>58.6120260627645</v>
      </c>
      <c r="Y26" s="1">
        <f>'Banker Strategy Summary'!X25</f>
        <v>72.324246656570551</v>
      </c>
      <c r="Z26" s="1">
        <f>'Banker Strategy Summary'!Y25</f>
        <v>88.189345953328626</v>
      </c>
      <c r="AA26" s="1">
        <f>'Banker Strategy Summary'!Z25</f>
        <v>106.13081031746022</v>
      </c>
      <c r="AB26" s="1">
        <f>'Banker Strategy Summary'!AA25</f>
        <v>126.11259836974665</v>
      </c>
    </row>
    <row r="27" spans="1:28" x14ac:dyDescent="0.2">
      <c r="A27" s="73">
        <v>3</v>
      </c>
      <c r="B27" s="1">
        <f>'Player Strategy Summary'!B26</f>
        <v>16.164437308753921</v>
      </c>
      <c r="C27" s="1">
        <f>'Player Strategy Summary'!C26</f>
        <v>41.066453735867633</v>
      </c>
      <c r="D27" s="1">
        <f>'Player Strategy Summary'!D26</f>
        <v>86.041546536104804</v>
      </c>
      <c r="E27" s="1">
        <f>'Player Strategy Summary'!E26</f>
        <v>157.03417272097607</v>
      </c>
      <c r="F27" s="1">
        <f>'Player Strategy Summary'!F26</f>
        <v>260.03274445057406</v>
      </c>
      <c r="G27" s="1">
        <f>'Player Strategy Summary'!G26</f>
        <v>401.03378401606301</v>
      </c>
      <c r="H27" s="1">
        <f>'Player Strategy Summary'!H26</f>
        <v>586.03599784385256</v>
      </c>
      <c r="I27" s="1">
        <f>'Player Strategy Summary'!I26</f>
        <v>821.03882923716878</v>
      </c>
      <c r="J27" s="1">
        <f>'Player Strategy Summary'!J26</f>
        <v>1112.7632484166757</v>
      </c>
      <c r="K27" s="73">
        <v>3</v>
      </c>
      <c r="L27" s="1">
        <f>'Banker Strategy Summary'!B26</f>
        <v>16.143304007949482</v>
      </c>
      <c r="M27" s="1">
        <f>'Banker Strategy Summary'!C26</f>
        <v>41.038893414682526</v>
      </c>
      <c r="N27" s="1">
        <f>'Banker Strategy Summary'!D26</f>
        <v>86.006780434786606</v>
      </c>
      <c r="O27" s="1">
        <f>'Banker Strategy Summary'!E26</f>
        <v>156.99199921229805</v>
      </c>
      <c r="P27" s="1">
        <f>'Banker Strategy Summary'!F26</f>
        <v>259.983094366253</v>
      </c>
      <c r="Q27" s="1">
        <f>'Banker Strategy Summary'!G26</f>
        <v>400.97663034687531</v>
      </c>
      <c r="R27" s="1">
        <f>'Banker Strategy Summary'!H26</f>
        <v>585.97132951382173</v>
      </c>
      <c r="S27" s="1">
        <f>'Banker Strategy Summary'!I26</f>
        <v>820.96664184228575</v>
      </c>
      <c r="T27" s="1">
        <f>'Banker Strategy Summary'!J26</f>
        <v>1111.9623037292129</v>
      </c>
      <c r="U27" s="73">
        <v>3</v>
      </c>
      <c r="V27" s="1">
        <f>'Banker Strategy Summary'!U26</f>
        <v>121.05095860828956</v>
      </c>
      <c r="W27" s="1">
        <f>'Banker Strategy Summary'!V26</f>
        <v>192.89554555374235</v>
      </c>
      <c r="X27" s="1">
        <f>'Banker Strategy Summary'!W26</f>
        <v>297.11217075597239</v>
      </c>
      <c r="Y27" s="1">
        <f>'Banker Strategy Summary'!X26</f>
        <v>439.29222615205038</v>
      </c>
      <c r="Z27" s="1">
        <f>'Banker Strategy Summary'!Y26</f>
        <v>625.34037464541871</v>
      </c>
      <c r="AA27" s="1">
        <f>'Banker Strategy Summary'!Z26</f>
        <v>861.24501222410947</v>
      </c>
      <c r="AB27" s="1">
        <f>'Banker Strategy Summary'!AA26</f>
        <v>1153.0183478120168</v>
      </c>
    </row>
    <row r="28" spans="1:28" x14ac:dyDescent="0.2">
      <c r="A28" s="73">
        <v>4</v>
      </c>
      <c r="B28" s="1">
        <f>'Player Strategy Summary'!B27</f>
        <v>32.082118882647734</v>
      </c>
      <c r="C28" s="1">
        <f>'Player Strategy Summary'!C27</f>
        <v>122.03493840280942</v>
      </c>
      <c r="D28" s="1">
        <f>'Player Strategy Summary'!D27</f>
        <v>342.02918371906526</v>
      </c>
      <c r="E28" s="1">
        <f>'Player Strategy Summary'!E27</f>
        <v>782.03100934956035</v>
      </c>
      <c r="F28" s="1">
        <f>'Player Strategy Summary'!F27</f>
        <v>1556.0348791058052</v>
      </c>
      <c r="G28" s="1">
        <f>'Player Strategy Summary'!G27</f>
        <v>2802.0394498597484</v>
      </c>
      <c r="H28" s="1">
        <f>'Player Strategy Summary'!H27</f>
        <v>4682.0443059371182</v>
      </c>
      <c r="I28" s="1">
        <f>'Player Strategy Summary'!I27</f>
        <v>7382.0492952389986</v>
      </c>
      <c r="J28" s="1">
        <f>'Player Strategy Summary'!J27</f>
        <v>11113.085050149766</v>
      </c>
      <c r="K28" s="73">
        <v>4</v>
      </c>
      <c r="L28" s="1">
        <f>'Banker Strategy Summary'!B27</f>
        <v>32.055888830742809</v>
      </c>
      <c r="M28" s="1">
        <f>'Banker Strategy Summary'!C27</f>
        <v>121.99882357145931</v>
      </c>
      <c r="N28" s="1">
        <f>'Banker Strategy Summary'!D27</f>
        <v>341.98286191279095</v>
      </c>
      <c r="O28" s="1">
        <f>'Banker Strategy Summary'!E27</f>
        <v>781.9744930309073</v>
      </c>
      <c r="P28" s="1">
        <f>'Banker Strategy Summary'!F27</f>
        <v>1555.9682086695661</v>
      </c>
      <c r="Q28" s="1">
        <f>'Banker Strategy Summary'!G27</f>
        <v>2801.9626588564247</v>
      </c>
      <c r="R28" s="1">
        <f>'Banker Strategy Summary'!H27</f>
        <v>4681.9574190443382</v>
      </c>
      <c r="S28" s="1">
        <f>'Banker Strategy Summary'!I27</f>
        <v>7381.9523303293217</v>
      </c>
      <c r="T28" s="1">
        <f>'Banker Strategy Summary'!J27</f>
        <v>11111.947324999539</v>
      </c>
      <c r="U28" s="73">
        <v>4</v>
      </c>
      <c r="V28" s="1">
        <f>'Banker Strategy Summary'!U27</f>
        <v>427.73497723531864</v>
      </c>
      <c r="W28" s="1">
        <f>'Banker Strategy Summary'!V27</f>
        <v>877.18170228513361</v>
      </c>
      <c r="X28" s="1">
        <f>'Banker Strategy Summary'!W27</f>
        <v>1659.1521282472811</v>
      </c>
      <c r="Y28" s="1">
        <f>'Banker Strategy Summary'!X27</f>
        <v>2911.5575313372588</v>
      </c>
      <c r="Z28" s="1">
        <f>'Banker Strategy Summary'!Y27</f>
        <v>4796.661071484933</v>
      </c>
      <c r="AA28" s="1">
        <f>'Banker Strategy Summary'!Z27</f>
        <v>7500.7428585503558</v>
      </c>
      <c r="AB28" s="1">
        <f>'Banker Strategy Summary'!AA27</f>
        <v>11234.033105643581</v>
      </c>
    </row>
    <row r="29" spans="1:28" x14ac:dyDescent="0.2">
      <c r="A29" s="73">
        <v>5</v>
      </c>
      <c r="B29" s="1">
        <f>'Player Strategy Summary'!B28</f>
        <v>64.048973606676256</v>
      </c>
      <c r="C29" s="1">
        <f>'Player Strategy Summary'!C28</f>
        <v>365.02838370630184</v>
      </c>
      <c r="D29" s="1">
        <f>'Player Strategy Summary'!D28</f>
        <v>1366.0309213546363</v>
      </c>
      <c r="E29" s="1">
        <f>'Player Strategy Summary'!E28</f>
        <v>3907.0364831811075</v>
      </c>
      <c r="F29" s="1">
        <f>'Player Strategy Summary'!F28</f>
        <v>9332.0426646405213</v>
      </c>
      <c r="G29" s="1">
        <f>'Player Strategy Summary'!G28</f>
        <v>19609.049017294303</v>
      </c>
      <c r="H29" s="1">
        <f>'Player Strategy Summary'!H28</f>
        <v>37450.055431893452</v>
      </c>
      <c r="I29" s="1">
        <f>'Player Strategy Summary'!I28</f>
        <v>66431.061877047352</v>
      </c>
      <c r="J29" s="1">
        <f>'Player Strategy Summary'!J28</f>
        <v>111113.44872207518</v>
      </c>
      <c r="K29" s="73">
        <v>5</v>
      </c>
      <c r="L29" s="1">
        <f>'Banker Strategy Summary'!B28</f>
        <v>64.016718329517175</v>
      </c>
      <c r="M29" s="1">
        <f>'Banker Strategy Summary'!C28</f>
        <v>364.98290691747565</v>
      </c>
      <c r="N29" s="1">
        <f>'Banker Strategy Summary'!D28</f>
        <v>1365.9724146943279</v>
      </c>
      <c r="O29" s="1">
        <f>'Banker Strategy Summary'!E28</f>
        <v>3906.9651392949286</v>
      </c>
      <c r="P29" s="1">
        <f>'Banker Strategy Summary'!F28</f>
        <v>9331.9585946386669</v>
      </c>
      <c r="Q29" s="1">
        <f>'Banker Strategy Summary'!G28</f>
        <v>19608.952286056716</v>
      </c>
      <c r="R29" s="1">
        <f>'Banker Strategy Summary'!H28</f>
        <v>37449.946079371861</v>
      </c>
      <c r="S29" s="1">
        <f>'Banker Strategy Summary'!I28</f>
        <v>66430.939929087093</v>
      </c>
      <c r="T29" s="1">
        <f>'Banker Strategy Summary'!J28</f>
        <v>111111.93381688889</v>
      </c>
      <c r="U29" s="73">
        <v>5</v>
      </c>
      <c r="V29" s="1">
        <f>'Banker Strategy Summary'!U28</f>
        <v>1590.242600261352</v>
      </c>
      <c r="W29" s="1">
        <f>'Banker Strategy Summary'!V28</f>
        <v>4172.1158495978243</v>
      </c>
      <c r="X29" s="1">
        <f>'Banker Strategy Summary'!W28</f>
        <v>9628.700343599472</v>
      </c>
      <c r="Y29" s="1">
        <f>'Banker Strategy Summary'!X28</f>
        <v>19929.588818347242</v>
      </c>
      <c r="Z29" s="1">
        <f>'Banker Strategy Summary'!Y28</f>
        <v>37788.745085493953</v>
      </c>
      <c r="AA29" s="1">
        <f>'Banker Strategy Summary'!Z28</f>
        <v>66783.72435481759</v>
      </c>
      <c r="AB29" s="1">
        <f>'Banker Strategy Summary'!AA28</f>
        <v>111475.64329273225</v>
      </c>
    </row>
    <row r="30" spans="1:28" x14ac:dyDescent="0.2">
      <c r="A30" s="73">
        <v>6</v>
      </c>
      <c r="B30" s="1">
        <f>'Player Strategy Summary'!B29</f>
        <v>128.03550975920837</v>
      </c>
      <c r="C30" s="1">
        <f>'Player Strategy Summary'!C29</f>
        <v>1094.029617691594</v>
      </c>
      <c r="D30" s="1">
        <f>'Player Strategy Summary'!D29</f>
        <v>5462.0361207008445</v>
      </c>
      <c r="E30" s="1">
        <f>'Player Strategy Summary'!E29</f>
        <v>19532.043699031012</v>
      </c>
      <c r="F30" s="1">
        <f>'Player Strategy Summary'!F29</f>
        <v>55988.051428363484</v>
      </c>
      <c r="G30" s="1">
        <f>'Player Strategy Summary'!G29</f>
        <v>137258.05919124739</v>
      </c>
      <c r="H30" s="1">
        <f>'Player Strategy Summary'!H29</f>
        <v>299594.06697160285</v>
      </c>
      <c r="I30" s="1">
        <f>'Player Strategy Summary'!I29</f>
        <v>597872.07476925745</v>
      </c>
      <c r="J30" s="1">
        <f>'Player Strategy Summary'!J29</f>
        <v>1111113.8558497159</v>
      </c>
      <c r="K30" s="73">
        <v>6</v>
      </c>
      <c r="L30" s="1">
        <f>'Banker Strategy Summary'!B29</f>
        <v>127.99666464516173</v>
      </c>
      <c r="M30" s="1">
        <f>'Banker Strategy Summary'!C29</f>
        <v>1093.9744093621705</v>
      </c>
      <c r="N30" s="1">
        <f>'Banker Strategy Summary'!D29</f>
        <v>5461.965209846071</v>
      </c>
      <c r="O30" s="1">
        <f>'Banker Strategy Summary'!E29</f>
        <v>19531.95739209903</v>
      </c>
      <c r="P30" s="1">
        <f>'Banker Strategy Summary'!F29</f>
        <v>55987.949870078992</v>
      </c>
      <c r="Q30" s="1">
        <f>'Banker Strategy Summary'!G29</f>
        <v>137257.94245819884</v>
      </c>
      <c r="R30" s="1">
        <f>'Banker Strategy Summary'!H29</f>
        <v>299593.93510820391</v>
      </c>
      <c r="S30" s="1">
        <f>'Banker Strategy Summary'!I29</f>
        <v>597871.92780300835</v>
      </c>
      <c r="T30" s="1">
        <f>'Banker Strategy Summary'!J29</f>
        <v>1111111.9205350194</v>
      </c>
      <c r="U30" s="73">
        <v>6</v>
      </c>
      <c r="V30" s="1">
        <f>'Banker Strategy Summary'!U29</f>
        <v>6072.5872805997824</v>
      </c>
      <c r="W30" s="1">
        <f>'Banker Strategy Summary'!V29</f>
        <v>20291.034321145049</v>
      </c>
      <c r="X30" s="1">
        <f>'Banker Strategy Summary'!W29</f>
        <v>56856.231941600534</v>
      </c>
      <c r="Y30" s="1">
        <f>'Banker Strategy Summary'!X29</f>
        <v>138205.48575013404</v>
      </c>
      <c r="Z30" s="1">
        <f>'Banker Strategy Summary'!Y29</f>
        <v>300599.78955961677</v>
      </c>
      <c r="AA30" s="1">
        <f>'Banker Strategy Summary'!Z29</f>
        <v>598921.54292381508</v>
      </c>
      <c r="AB30" s="1">
        <f>'Banker Strategy Summary'!AA29</f>
        <v>1112195.0136825731</v>
      </c>
    </row>
    <row r="31" spans="1:28" x14ac:dyDescent="0.2">
      <c r="A31" s="73">
        <v>7</v>
      </c>
      <c r="B31" s="1">
        <f>'Player Strategy Summary'!B30</f>
        <v>256.03092476366294</v>
      </c>
      <c r="C31" s="1">
        <f>'Player Strategy Summary'!C30</f>
        <v>3281.0334145753864</v>
      </c>
      <c r="D31" s="1">
        <f>'Player Strategy Summary'!D30</f>
        <v>21846.042202250974</v>
      </c>
      <c r="E31" s="1">
        <f>'Player Strategy Summary'!E30</f>
        <v>97657.051289275347</v>
      </c>
      <c r="F31" s="1">
        <f>'Player Strategy Summary'!F30</f>
        <v>335924.06038977607</v>
      </c>
      <c r="G31" s="1">
        <f>'Player Strategy Summary'!G30</f>
        <v>960801.06949716422</v>
      </c>
      <c r="H31" s="1">
        <f>'Player Strategy Summary'!H30</f>
        <v>2396746.078621007</v>
      </c>
      <c r="I31" s="1">
        <f>'Player Strategy Summary'!I30</f>
        <v>5380841.0877684774</v>
      </c>
      <c r="J31" s="1">
        <f>'Player Strategy Summary'!J30</f>
        <v>11111114.311116762</v>
      </c>
      <c r="K31" s="73">
        <v>7</v>
      </c>
      <c r="L31" s="1">
        <f>'Banker Strategy Summary'!B30</f>
        <v>255.98513143031897</v>
      </c>
      <c r="M31" s="1">
        <f>'Banker Strategy Summary'!C30</f>
        <v>3280.96831275362</v>
      </c>
      <c r="N31" s="1">
        <f>'Banker Strategy Summary'!D30</f>
        <v>21845.958815262937</v>
      </c>
      <c r="O31" s="1">
        <f>'Banker Strategy Summary'!E30</f>
        <v>97656.949983353959</v>
      </c>
      <c r="P31" s="1">
        <f>'Banker Strategy Summary'!F30</f>
        <v>335923.94132267183</v>
      </c>
      <c r="Q31" s="1">
        <f>'Banker Strategy Summary'!G30</f>
        <v>960800.93274867383</v>
      </c>
      <c r="R31" s="1">
        <f>'Banker Strategy Summary'!H30</f>
        <v>2396745.9242360489</v>
      </c>
      <c r="S31" s="1">
        <f>'Banker Strategy Summary'!I30</f>
        <v>5380840.9157741107</v>
      </c>
      <c r="T31" s="1">
        <f>'Banker Strategy Summary'!J30</f>
        <v>11111111.907357331</v>
      </c>
      <c r="U31" s="73">
        <v>7</v>
      </c>
      <c r="V31" s="1">
        <f>'Banker Strategy Summary'!U30</f>
        <v>23553.856984461861</v>
      </c>
      <c r="W31" s="1">
        <f>'Banker Strategy Summary'!V30</f>
        <v>99866.375876001781</v>
      </c>
      <c r="X31" s="1">
        <f>'Banker Strategy Summary'!W30</f>
        <v>338488.11622826115</v>
      </c>
      <c r="Y31" s="1">
        <f>'Banker Strategy Summary'!X30</f>
        <v>963614.38721078425</v>
      </c>
      <c r="Z31" s="1">
        <f>'Banker Strategy Summary'!Y30</f>
        <v>2399738.4475879301</v>
      </c>
      <c r="AA31" s="1">
        <f>'Banker Strategy Summary'!Z30</f>
        <v>5383965.4489117814</v>
      </c>
      <c r="AB31" s="1">
        <f>'Banker Strategy Summary'!AA30</f>
        <v>11114335.992098585</v>
      </c>
    </row>
    <row r="32" spans="1:28" x14ac:dyDescent="0.2">
      <c r="A32" s="73">
        <v>8</v>
      </c>
      <c r="B32" s="1">
        <f>'Player Strategy Summary'!B31</f>
        <v>512.03057891276512</v>
      </c>
      <c r="C32" s="1">
        <f>'Player Strategy Summary'!C31</f>
        <v>9842.0380745542661</v>
      </c>
      <c r="D32" s="1">
        <f>'Player Strategy Summary'!D31</f>
        <v>87382.048521110672</v>
      </c>
      <c r="E32" s="1">
        <f>'Player Strategy Summary'!E31</f>
        <v>488282.05897828424</v>
      </c>
      <c r="F32" s="1">
        <f>'Player Strategy Summary'!F31</f>
        <v>2015540.0694173807</v>
      </c>
      <c r="G32" s="1">
        <f>'Player Strategy Summary'!G31</f>
        <v>6725602.0798664745</v>
      </c>
      <c r="H32" s="1">
        <f>'Player Strategy Summary'!H31</f>
        <v>19173962.090341769</v>
      </c>
      <c r="I32" s="1">
        <f>'Player Strategy Summary'!I31</f>
        <v>48427562.100852124</v>
      </c>
      <c r="J32" s="1">
        <f>'Player Strategy Summary'!J31</f>
        <v>111111114.8201481</v>
      </c>
      <c r="K32" s="73">
        <v>8</v>
      </c>
      <c r="L32" s="1">
        <f>'Banker Strategy Summary'!B31</f>
        <v>511.97761243006636</v>
      </c>
      <c r="M32" s="1">
        <f>'Banker Strategy Summary'!C31</f>
        <v>9841.9630113376043</v>
      </c>
      <c r="N32" s="1">
        <f>'Banker Strategy Summary'!D31</f>
        <v>87381.952635134541</v>
      </c>
      <c r="O32" s="1">
        <f>'Banker Strategy Summary'!E31</f>
        <v>488281.9426634463</v>
      </c>
      <c r="P32" s="1">
        <f>'Banker Strategy Summary'!F31</f>
        <v>2015539.9328354495</v>
      </c>
      <c r="Q32" s="1">
        <f>'Banker Strategy Summary'!G31</f>
        <v>6725601.923097359</v>
      </c>
      <c r="R32" s="1">
        <f>'Banker Strategy Summary'!H31</f>
        <v>19173961.913429532</v>
      </c>
      <c r="S32" s="1">
        <f>'Banker Strategy Summary'!I31</f>
        <v>48427561.903822578</v>
      </c>
      <c r="T32" s="1">
        <f>'Banker Strategy Summary'!J31</f>
        <v>111111111.89427125</v>
      </c>
      <c r="U32" s="73">
        <v>8</v>
      </c>
      <c r="V32" s="1">
        <f>'Banker Strategy Summary'!U31</f>
        <v>92248.592719064705</v>
      </c>
      <c r="W32" s="1">
        <f>'Banker Strategy Summary'!V31</f>
        <v>494777.86625958857</v>
      </c>
      <c r="X32" s="1">
        <f>'Banker Strategy Summary'!W31</f>
        <v>2023149.4683417147</v>
      </c>
      <c r="Y32" s="1">
        <f>'Banker Strategy Summary'!X31</f>
        <v>6733974.1892813165</v>
      </c>
      <c r="Z32" s="1">
        <f>'Banker Strategy Summary'!Y31</f>
        <v>19182872.678034652</v>
      </c>
      <c r="AA32" s="1">
        <f>'Banker Strategy Summary'!Z31</f>
        <v>48436864.681174397</v>
      </c>
      <c r="AB32" s="1">
        <f>'Banker Strategy Summary'!AA31</f>
        <v>111120707.20029688</v>
      </c>
    </row>
    <row r="33" spans="1:28" x14ac:dyDescent="0.2">
      <c r="A33" s="73">
        <v>9</v>
      </c>
      <c r="B33" s="1">
        <f>'Player Strategy Summary'!B32</f>
        <v>1024.0323150526476</v>
      </c>
      <c r="C33" s="1">
        <f>'Player Strategy Summary'!C32</f>
        <v>29525.043032404701</v>
      </c>
      <c r="D33" s="1">
        <f>'Player Strategy Summary'!D32</f>
        <v>349526.05491485208</v>
      </c>
      <c r="E33" s="1">
        <f>'Player Strategy Summary'!E32</f>
        <v>2441407.0667103971</v>
      </c>
      <c r="F33" s="1">
        <f>'Player Strategy Summary'!F32</f>
        <v>12093236.078489104</v>
      </c>
      <c r="G33" s="1">
        <f>'Player Strategy Summary'!G32</f>
        <v>47079209.090289436</v>
      </c>
      <c r="H33" s="1">
        <f>'Player Strategy Summary'!H32</f>
        <v>153391690.10212928</v>
      </c>
      <c r="I33" s="1">
        <f>'Player Strategy Summary'!I32</f>
        <v>435848051.11401802</v>
      </c>
      <c r="J33" s="1">
        <f>'Player Strategy Summary'!J32</f>
        <v>1111111115.3892839</v>
      </c>
      <c r="K33" s="73">
        <v>9</v>
      </c>
      <c r="L33" s="1">
        <f>'Banker Strategy Summary'!B32</f>
        <v>1023.9720375595576</v>
      </c>
      <c r="M33" s="1">
        <f>'Banker Strategy Summary'!C32</f>
        <v>29524.95798016918</v>
      </c>
      <c r="N33" s="1">
        <f>'Banker Strategy Summary'!D32</f>
        <v>349525.94652238861</v>
      </c>
      <c r="O33" s="1">
        <f>'Banker Strategy Summary'!E32</f>
        <v>2441406.9353830232</v>
      </c>
      <c r="P33" s="1">
        <f>'Banker Strategy Summary'!F32</f>
        <v>12093235.924389061</v>
      </c>
      <c r="Q33" s="1">
        <f>'Banker Strategy Summary'!G32</f>
        <v>47079208.913495578</v>
      </c>
      <c r="R33" s="1">
        <f>'Banker Strategy Summary'!H32</f>
        <v>153391689.90268421</v>
      </c>
      <c r="S33" s="1">
        <f>'Banker Strategy Summary'!I32</f>
        <v>435848050.89194572</v>
      </c>
      <c r="T33" s="1">
        <f>'Banker Strategy Summary'!J32</f>
        <v>1111111111.8812745</v>
      </c>
      <c r="U33" s="73">
        <v>9</v>
      </c>
      <c r="V33" s="1">
        <f>'Banker Strategy Summary'!U32</f>
        <v>363575.54504237417</v>
      </c>
      <c r="W33" s="1">
        <f>'Banker Strategy Summary'!V32</f>
        <v>2460621.9565414255</v>
      </c>
      <c r="X33" s="1">
        <f>'Banker Strategy Summary'!W32</f>
        <v>12115875.990351968</v>
      </c>
      <c r="Y33" s="1">
        <f>'Banker Strategy Summary'!X32</f>
        <v>47104148.471878633</v>
      </c>
      <c r="Z33" s="1">
        <f>'Banker Strategy Summary'!Y32</f>
        <v>153418232.62815484</v>
      </c>
      <c r="AA33" s="1">
        <f>'Banker Strategy Summary'!Z32</f>
        <v>435875749.81181026</v>
      </c>
      <c r="AB33" s="1">
        <f>'Banker Strategy Summary'!AA32</f>
        <v>1111139666.2497849</v>
      </c>
    </row>
    <row r="34" spans="1:28" x14ac:dyDescent="0.2">
      <c r="A34" s="73">
        <v>10</v>
      </c>
      <c r="B34" s="1">
        <f>'Player Strategy Summary'!B33</f>
        <v>2048.0350894564981</v>
      </c>
      <c r="C34" s="1">
        <f>'Player Strategy Summary'!C33</f>
        <v>88574.048098805579</v>
      </c>
      <c r="D34" s="1">
        <f>'Player Strategy Summary'!D33</f>
        <v>1398102.0613425223</v>
      </c>
      <c r="E34" s="1">
        <f>'Player Strategy Summary'!E33</f>
        <v>12207032.074474432</v>
      </c>
      <c r="F34" s="1">
        <f>'Player Strategy Summary'!F33</f>
        <v>72559412.087601349</v>
      </c>
      <c r="G34" s="1">
        <f>'Player Strategy Summary'!G33</f>
        <v>329554458.10076475</v>
      </c>
      <c r="H34" s="1">
        <f>'Player Strategy Summary'!H33</f>
        <v>1227133514.1139829</v>
      </c>
      <c r="I34" s="1">
        <f>'Player Strategy Summary'!I33</f>
        <v>3922632452.1272659</v>
      </c>
      <c r="J34" s="1">
        <f>'Player Strategy Summary'!J33</f>
        <v>11111111116.025618</v>
      </c>
      <c r="K34" s="73">
        <v>10</v>
      </c>
      <c r="L34" s="1">
        <f>'Banker Strategy Summary'!B33</f>
        <v>2047.9674184652447</v>
      </c>
      <c r="M34" s="1">
        <f>'Banker Strategy Summary'!C33</f>
        <v>88573.953046403447</v>
      </c>
      <c r="N34" s="1">
        <f>'Banker Strategy Summary'!D33</f>
        <v>1398101.9404406217</v>
      </c>
      <c r="O34" s="1">
        <f>'Banker Strategy Summary'!E33</f>
        <v>12207031.928132255</v>
      </c>
      <c r="P34" s="1">
        <f>'Banker Strategy Summary'!F33</f>
        <v>72559411.91598016</v>
      </c>
      <c r="Q34" s="1">
        <f>'Banker Strategy Summary'!G33</f>
        <v>329554457.90394175</v>
      </c>
      <c r="R34" s="1">
        <f>'Banker Strategy Summary'!H33</f>
        <v>1227133513.8919988</v>
      </c>
      <c r="S34" s="1">
        <f>'Banker Strategy Summary'!I33</f>
        <v>3922632451.8801413</v>
      </c>
      <c r="T34" s="1">
        <f>'Banker Strategy Summary'!J33</f>
        <v>11111111111.868361</v>
      </c>
      <c r="U34" s="73">
        <v>10</v>
      </c>
      <c r="V34" s="1">
        <f>'Banker Strategy Summary'!U33</f>
        <v>1439039.2892731978</v>
      </c>
      <c r="W34" s="1">
        <f>'Banker Strategy Summary'!V33</f>
        <v>12264078.175269617</v>
      </c>
      <c r="X34" s="1">
        <f>'Banker Strategy Summary'!W33</f>
        <v>72626859.79436563</v>
      </c>
      <c r="Y34" s="1">
        <f>'Banker Strategy Summary'!X33</f>
        <v>329628782.84052759</v>
      </c>
      <c r="Z34" s="1">
        <f>'Banker Strategy Summary'!Y33</f>
        <v>1227212588.6293716</v>
      </c>
      <c r="AA34" s="1">
        <f>'Banker Strategy Summary'!Z33</f>
        <v>3922714926.474472</v>
      </c>
      <c r="AB34" s="1">
        <f>'Banker Strategy Summary'!AA33</f>
        <v>11111196082.855074</v>
      </c>
    </row>
    <row r="35" spans="1:28" x14ac:dyDescent="0.2">
      <c r="A35" s="73"/>
      <c r="B35" s="223" t="s">
        <v>44</v>
      </c>
      <c r="C35" s="223"/>
      <c r="D35" s="223"/>
      <c r="E35" s="223"/>
      <c r="F35" s="223"/>
      <c r="G35" s="223"/>
      <c r="H35" s="223"/>
      <c r="I35" s="223"/>
      <c r="J35" s="223"/>
      <c r="K35" s="73"/>
      <c r="L35" s="223" t="s">
        <v>44</v>
      </c>
      <c r="M35" s="223"/>
      <c r="N35" s="223"/>
      <c r="O35" s="223"/>
      <c r="P35" s="223"/>
      <c r="Q35" s="223"/>
      <c r="R35" s="223"/>
      <c r="S35" s="223"/>
      <c r="T35" s="223"/>
      <c r="U35" s="73"/>
      <c r="V35" s="223" t="s">
        <v>44</v>
      </c>
      <c r="W35" s="223"/>
      <c r="X35" s="223"/>
      <c r="Y35" s="223"/>
      <c r="Z35" s="223"/>
      <c r="AA35" s="223"/>
      <c r="AB35" s="223"/>
    </row>
    <row r="36" spans="1:28" x14ac:dyDescent="0.2">
      <c r="A36" s="73" t="s">
        <v>8</v>
      </c>
      <c r="B36" s="72" t="s">
        <v>25</v>
      </c>
      <c r="C36" s="72" t="s">
        <v>26</v>
      </c>
      <c r="D36" s="72" t="s">
        <v>27</v>
      </c>
      <c r="E36" s="72" t="s">
        <v>28</v>
      </c>
      <c r="F36" s="72" t="s">
        <v>29</v>
      </c>
      <c r="G36" s="72" t="s">
        <v>30</v>
      </c>
      <c r="H36" s="72" t="s">
        <v>31</v>
      </c>
      <c r="I36" s="72" t="s">
        <v>32</v>
      </c>
      <c r="J36" s="72" t="s">
        <v>33</v>
      </c>
      <c r="K36" s="73" t="s">
        <v>8</v>
      </c>
      <c r="L36" s="72" t="s">
        <v>25</v>
      </c>
      <c r="M36" s="72" t="s">
        <v>26</v>
      </c>
      <c r="N36" s="72" t="s">
        <v>27</v>
      </c>
      <c r="O36" s="72" t="s">
        <v>28</v>
      </c>
      <c r="P36" s="72" t="s">
        <v>29</v>
      </c>
      <c r="Q36" s="72" t="s">
        <v>30</v>
      </c>
      <c r="R36" s="72" t="s">
        <v>31</v>
      </c>
      <c r="S36" s="72" t="s">
        <v>32</v>
      </c>
      <c r="T36" s="72" t="s">
        <v>33</v>
      </c>
      <c r="U36" s="73" t="s">
        <v>8</v>
      </c>
      <c r="V36" s="74" t="s">
        <v>56</v>
      </c>
      <c r="W36" s="74" t="s">
        <v>57</v>
      </c>
      <c r="X36" s="74" t="s">
        <v>58</v>
      </c>
      <c r="Y36" s="74" t="s">
        <v>59</v>
      </c>
      <c r="Z36" s="74" t="s">
        <v>60</v>
      </c>
      <c r="AA36" s="74" t="s">
        <v>61</v>
      </c>
      <c r="AB36" s="74" t="s">
        <v>62</v>
      </c>
    </row>
    <row r="37" spans="1:28" x14ac:dyDescent="0.2">
      <c r="A37" s="73">
        <v>2</v>
      </c>
      <c r="B37" s="1">
        <f t="shared" ref="B37:J37" si="1">B4/B26</f>
        <v>-4.0385877686978833E-4</v>
      </c>
      <c r="C37" s="1">
        <f t="shared" si="1"/>
        <v>-3.3578412942687123E-4</v>
      </c>
      <c r="D37" s="1">
        <f t="shared" si="1"/>
        <v>-2.7491787930341769E-4</v>
      </c>
      <c r="E37" s="1">
        <f t="shared" si="1"/>
        <v>-2.2976546614405868E-4</v>
      </c>
      <c r="F37" s="1">
        <f t="shared" si="1"/>
        <v>-1.9631532746610034E-4</v>
      </c>
      <c r="G37" s="1">
        <f t="shared" si="1"/>
        <v>-1.7092401914868378E-4</v>
      </c>
      <c r="H37" s="1">
        <f t="shared" si="1"/>
        <v>-1.5113365512724257E-4</v>
      </c>
      <c r="I37" s="1">
        <f t="shared" si="1"/>
        <v>-1.3533649051076637E-4</v>
      </c>
      <c r="J37" s="1">
        <f t="shared" si="1"/>
        <v>-2.0862253152602846E-3</v>
      </c>
      <c r="K37" s="73">
        <v>2</v>
      </c>
      <c r="L37" s="1">
        <f t="shared" ref="L37:T37" si="2">L4/L26</f>
        <v>-1.5771176079045685E-2</v>
      </c>
      <c r="M37" s="1">
        <f t="shared" si="2"/>
        <v>-1.3096064615427748E-2</v>
      </c>
      <c r="N37" s="1">
        <f t="shared" si="2"/>
        <v>-1.0712934169679661E-2</v>
      </c>
      <c r="O37" s="1">
        <f t="shared" si="2"/>
        <v>-8.9472304955460005E-3</v>
      </c>
      <c r="P37" s="1">
        <f t="shared" si="2"/>
        <v>-7.6400248995826085E-3</v>
      </c>
      <c r="Q37" s="1">
        <f t="shared" si="2"/>
        <v>-6.6481818535058853E-3</v>
      </c>
      <c r="R37" s="1">
        <f t="shared" si="2"/>
        <v>-5.875361689491816E-3</v>
      </c>
      <c r="S37" s="1">
        <f t="shared" si="2"/>
        <v>-5.2586191351738591E-3</v>
      </c>
      <c r="T37" s="1">
        <f t="shared" si="2"/>
        <v>-4.7561720990042184E-3</v>
      </c>
      <c r="U37" s="73">
        <v>2</v>
      </c>
      <c r="V37" s="1">
        <f>'Banker Strategy Summary'!U58</f>
        <v>-2.182099594470643E-2</v>
      </c>
      <c r="W37" s="1">
        <f>'Banker Strategy Summary'!V58</f>
        <v>-2.1628095551783477E-2</v>
      </c>
      <c r="X37" s="1">
        <f>'Banker Strategy Summary'!W58</f>
        <v>-2.0299368693407118E-2</v>
      </c>
      <c r="Y37" s="1">
        <f>'Banker Strategy Summary'!X58</f>
        <v>-1.8700661038199239E-2</v>
      </c>
      <c r="Z37" s="1">
        <f>'Banker Strategy Summary'!Y58</f>
        <v>-1.7138372823605558E-2</v>
      </c>
      <c r="AA37" s="1">
        <f>'Banker Strategy Summary'!Z58</f>
        <v>-1.5712393056802328E-2</v>
      </c>
      <c r="AB37" s="1">
        <f>'Banker Strategy Summary'!AA58</f>
        <v>-1.4444724678326552E-2</v>
      </c>
    </row>
    <row r="38" spans="1:28" x14ac:dyDescent="0.2">
      <c r="A38" s="73">
        <v>3</v>
      </c>
      <c r="B38" s="1">
        <f t="shared" ref="B38:J38" si="3">B5/B27</f>
        <v>-3.8049117518951659E-4</v>
      </c>
      <c r="C38" s="1">
        <f t="shared" si="3"/>
        <v>-1.9839356299509154E-4</v>
      </c>
      <c r="D38" s="1">
        <f t="shared" si="3"/>
        <v>-1.169238933785889E-4</v>
      </c>
      <c r="E38" s="1">
        <f t="shared" si="3"/>
        <v>-7.6102542615490406E-5</v>
      </c>
      <c r="F38" s="1">
        <f t="shared" si="3"/>
        <v>-5.3201354558540054E-5</v>
      </c>
      <c r="G38" s="1">
        <f t="shared" si="3"/>
        <v>-3.9187332312226486E-5</v>
      </c>
      <c r="H38" s="1">
        <f t="shared" si="3"/>
        <v>-3.0026412243686314E-5</v>
      </c>
      <c r="I38" s="1">
        <f t="shared" si="3"/>
        <v>-2.3723797012797848E-5</v>
      </c>
      <c r="J38" s="1">
        <f t="shared" si="3"/>
        <v>-3.2979312567560023E-4</v>
      </c>
      <c r="K38" s="73">
        <v>3</v>
      </c>
      <c r="L38" s="1">
        <f t="shared" ref="L38:T38" si="4">L5/L27</f>
        <v>-1.4837666522214606E-2</v>
      </c>
      <c r="M38" s="1">
        <f t="shared" si="4"/>
        <v>-7.7265583224023632E-3</v>
      </c>
      <c r="N38" s="1">
        <f t="shared" si="4"/>
        <v>-4.5500922258709265E-3</v>
      </c>
      <c r="O38" s="1">
        <f t="shared" si="4"/>
        <v>-2.9597443547205332E-3</v>
      </c>
      <c r="P38" s="1">
        <f t="shared" si="4"/>
        <v>-2.0680013435933355E-3</v>
      </c>
      <c r="Q38" s="1">
        <f t="shared" si="4"/>
        <v>-1.5225251874405124E-3</v>
      </c>
      <c r="R38" s="1">
        <f t="shared" si="4"/>
        <v>-1.1660645884671642E-3</v>
      </c>
      <c r="S38" s="1">
        <f t="shared" si="4"/>
        <v>-9.2089374905860778E-4</v>
      </c>
      <c r="T38" s="1">
        <f t="shared" si="4"/>
        <v>-7.4529163145185579E-4</v>
      </c>
      <c r="U38" s="73">
        <v>3</v>
      </c>
      <c r="V38" s="1">
        <f>'Banker Strategy Summary'!U59</f>
        <v>-1.3452266169099425E-2</v>
      </c>
      <c r="W38" s="1">
        <f>'Banker Strategy Summary'!V59</f>
        <v>-9.8574945313550724E-3</v>
      </c>
      <c r="X38" s="1">
        <f>'Banker Strategy Summary'!W59</f>
        <v>-7.2439887088608101E-3</v>
      </c>
      <c r="Y38" s="1">
        <f>'Banker Strategy Summary'!X59</f>
        <v>-5.441541002371428E-3</v>
      </c>
      <c r="Z38" s="1">
        <f>'Banker Strategy Summary'!Y59</f>
        <v>-4.1915417983177244E-3</v>
      </c>
      <c r="AA38" s="1">
        <f>'Banker Strategy Summary'!Z59</f>
        <v>-3.3060514261054582E-3</v>
      </c>
      <c r="AB38" s="1">
        <f>'Banker Strategy Summary'!AA59</f>
        <v>-2.6631246494831389E-3</v>
      </c>
    </row>
    <row r="39" spans="1:28" x14ac:dyDescent="0.2">
      <c r="A39" s="73">
        <v>4</v>
      </c>
      <c r="B39" s="1">
        <f t="shared" ref="B39:J39" si="5">B6/B28</f>
        <v>-2.8993915978996692E-4</v>
      </c>
      <c r="C39" s="1">
        <f t="shared" si="5"/>
        <v>-9.6290262261308321E-5</v>
      </c>
      <c r="D39" s="1">
        <f t="shared" si="5"/>
        <v>-4.1447792523882029E-5</v>
      </c>
      <c r="E39" s="1">
        <f t="shared" si="5"/>
        <v>-2.1253542564928842E-5</v>
      </c>
      <c r="F39" s="1">
        <f t="shared" si="5"/>
        <v>-1.2263534116843357E-5</v>
      </c>
      <c r="G39" s="1">
        <f t="shared" si="5"/>
        <v>-7.6931272960962212E-6</v>
      </c>
      <c r="H39" s="1">
        <f t="shared" si="5"/>
        <v>-5.1343866358306694E-6</v>
      </c>
      <c r="I39" s="1">
        <f t="shared" si="5"/>
        <v>-3.5937391500949117E-6</v>
      </c>
      <c r="J39" s="1">
        <f t="shared" si="5"/>
        <v>-4.4976466221424786E-5</v>
      </c>
      <c r="K39" s="73">
        <v>4</v>
      </c>
      <c r="L39" s="1">
        <f t="shared" ref="L39:T39" si="6">L6/L28</f>
        <v>-1.1295120833664648E-2</v>
      </c>
      <c r="M39" s="1">
        <f t="shared" si="6"/>
        <v>-3.746891450040426E-3</v>
      </c>
      <c r="N39" s="1">
        <f t="shared" si="6"/>
        <v>-1.6118280815442293E-3</v>
      </c>
      <c r="O39" s="1">
        <f t="shared" si="6"/>
        <v>-8.2610665774581133E-4</v>
      </c>
      <c r="P39" s="1">
        <f t="shared" si="6"/>
        <v>-4.7646103453993462E-4</v>
      </c>
      <c r="Q39" s="1">
        <f t="shared" si="6"/>
        <v>-2.9876458815751008E-4</v>
      </c>
      <c r="R39" s="1">
        <f t="shared" si="6"/>
        <v>-1.9931152631480191E-4</v>
      </c>
      <c r="S39" s="1">
        <f t="shared" si="6"/>
        <v>-1.3944709475503735E-4</v>
      </c>
      <c r="T39" s="1">
        <f t="shared" si="6"/>
        <v>-1.0130887515564604E-4</v>
      </c>
      <c r="U39" s="73">
        <v>4</v>
      </c>
      <c r="V39" s="1">
        <f>'Banker Strategy Summary'!U60</f>
        <v>-6.1057518791022072E-3</v>
      </c>
      <c r="W39" s="1">
        <f>'Banker Strategy Summary'!V60</f>
        <v>-3.3622409851869635E-3</v>
      </c>
      <c r="X39" s="1">
        <f>'Banker Strategy Summary'!W60</f>
        <v>-1.9598779902709204E-3</v>
      </c>
      <c r="Y39" s="1">
        <f>'Banker Strategy Summary'!X60</f>
        <v>-1.2157604781836452E-3</v>
      </c>
      <c r="Z39" s="1">
        <f>'Banker Strategy Summary'!Y60</f>
        <v>-7.9684235182442579E-4</v>
      </c>
      <c r="AA39" s="1">
        <f>'Banker Strategy Summary'!Z60</f>
        <v>-5.4697982479757037E-4</v>
      </c>
      <c r="AB39" s="1">
        <f>'Banker Strategy Summary'!AA60</f>
        <v>-3.9015897167961875E-4</v>
      </c>
    </row>
    <row r="40" spans="1:28" x14ac:dyDescent="0.2">
      <c r="A40" s="73">
        <v>5</v>
      </c>
      <c r="B40" s="1">
        <f t="shared" ref="B40:J40" si="7">B7/B29</f>
        <v>-1.9832666027346711E-4</v>
      </c>
      <c r="C40" s="1">
        <f t="shared" si="7"/>
        <v>-4.2320825592808061E-5</v>
      </c>
      <c r="D40" s="1">
        <f t="shared" si="7"/>
        <v>-1.3422631713328685E-5</v>
      </c>
      <c r="E40" s="1">
        <f t="shared" si="7"/>
        <v>-5.4553698490034081E-6</v>
      </c>
      <c r="F40" s="1">
        <f t="shared" si="7"/>
        <v>-2.6087146836145403E-6</v>
      </c>
      <c r="G40" s="1">
        <f t="shared" si="7"/>
        <v>-1.3976333845127295E-6</v>
      </c>
      <c r="H40" s="1">
        <f t="shared" si="7"/>
        <v>-8.1410484222464781E-7</v>
      </c>
      <c r="I40" s="1">
        <f t="shared" si="7"/>
        <v>-5.0555266666319208E-7</v>
      </c>
      <c r="J40" s="1">
        <f t="shared" si="7"/>
        <v>-5.6946554039604667E-6</v>
      </c>
      <c r="K40" s="73">
        <v>5</v>
      </c>
      <c r="L40" s="1">
        <f t="shared" ref="L40:T40" si="8">L7/L29</f>
        <v>-7.7203050445531999E-3</v>
      </c>
      <c r="M40" s="1">
        <f t="shared" si="8"/>
        <v>-1.6459511123080818E-3</v>
      </c>
      <c r="N40" s="1">
        <f t="shared" si="8"/>
        <v>-5.2178593686143997E-4</v>
      </c>
      <c r="O40" s="1">
        <f t="shared" si="8"/>
        <v>-2.1198271842002986E-4</v>
      </c>
      <c r="P40" s="1">
        <f t="shared" si="8"/>
        <v>-1.0132799343416325E-4</v>
      </c>
      <c r="Q40" s="1">
        <f t="shared" si="8"/>
        <v>-5.4265376057686615E-5</v>
      </c>
      <c r="R40" s="1">
        <f t="shared" si="8"/>
        <v>-3.1596259073915729E-5</v>
      </c>
      <c r="S40" s="1">
        <f t="shared" si="8"/>
        <v>-1.9613112002946048E-5</v>
      </c>
      <c r="T40" s="1">
        <f t="shared" si="8"/>
        <v>-1.2805611283521658E-5</v>
      </c>
      <c r="U40" s="73">
        <v>5</v>
      </c>
      <c r="V40" s="1">
        <f>'Banker Strategy Summary'!U61</f>
        <v>-2.3696971227720972E-3</v>
      </c>
      <c r="W40" s="1">
        <f>'Banker Strategy Summary'!V61</f>
        <v>-9.8754774548181633E-4</v>
      </c>
      <c r="X40" s="1">
        <f>'Banker Strategy Summary'!W61</f>
        <v>-4.6076897850515832E-4</v>
      </c>
      <c r="Y40" s="1">
        <f>'Banker Strategy Summary'!X61</f>
        <v>-2.3829487648442254E-4</v>
      </c>
      <c r="Z40" s="1">
        <f>'Banker Strategy Summary'!Y61</f>
        <v>-1.3407132101322133E-4</v>
      </c>
      <c r="AA40" s="1">
        <f>'Banker Strategy Summary'!Z61</f>
        <v>-8.0708104149942455E-5</v>
      </c>
      <c r="AB40" s="1">
        <f>'Banker Strategy Summary'!AA61</f>
        <v>-5.1306804759598472E-5</v>
      </c>
    </row>
    <row r="41" spans="1:28" x14ac:dyDescent="0.2">
      <c r="A41" s="73">
        <v>6</v>
      </c>
      <c r="B41" s="1">
        <f t="shared" ref="B41:J41" si="9">B8/B30</f>
        <v>-1.2695763124732145E-4</v>
      </c>
      <c r="C41" s="1">
        <f t="shared" si="9"/>
        <v>-1.7535263335536432E-5</v>
      </c>
      <c r="D41" s="1">
        <f t="shared" si="9"/>
        <v>-4.1208604998428077E-6</v>
      </c>
      <c r="E41" s="1">
        <f t="shared" si="9"/>
        <v>-1.3318297976603525E-6</v>
      </c>
      <c r="F41" s="1">
        <f t="shared" si="9"/>
        <v>-5.2885514542000219E-7</v>
      </c>
      <c r="G41" s="1">
        <f t="shared" si="9"/>
        <v>-2.4229982725704131E-7</v>
      </c>
      <c r="H41" s="1">
        <f t="shared" si="9"/>
        <v>-1.2329357470918014E-7</v>
      </c>
      <c r="I41" s="1">
        <f t="shared" si="9"/>
        <v>-6.7974763192071033E-8</v>
      </c>
      <c r="J41" s="1">
        <f t="shared" si="9"/>
        <v>-6.891184622507938E-7</v>
      </c>
      <c r="K41" s="73">
        <v>6</v>
      </c>
      <c r="L41" s="1">
        <f t="shared" ref="L41:T41" si="10">L8/L30</f>
        <v>-4.9392456374520895E-3</v>
      </c>
      <c r="M41" s="1">
        <f t="shared" si="10"/>
        <v>-6.8176102346890609E-4</v>
      </c>
      <c r="N41" s="1">
        <f t="shared" si="10"/>
        <v>-1.6015687515703262E-4</v>
      </c>
      <c r="O41" s="1">
        <f t="shared" si="10"/>
        <v>-5.1742648556354468E-5</v>
      </c>
      <c r="P41" s="1">
        <f t="shared" si="10"/>
        <v>-2.0538755599480356E-5</v>
      </c>
      <c r="Q41" s="1">
        <f t="shared" si="10"/>
        <v>-9.4064041841897839E-6</v>
      </c>
      <c r="R41" s="1">
        <f t="shared" si="10"/>
        <v>-4.7845483226348244E-6</v>
      </c>
      <c r="S41" s="1">
        <f t="shared" si="10"/>
        <v>-2.6367921435588743E-6</v>
      </c>
      <c r="T41" s="1">
        <f t="shared" si="10"/>
        <v>-1.5479874415056034E-6</v>
      </c>
      <c r="U41" s="73">
        <v>6</v>
      </c>
      <c r="V41" s="1">
        <f>'Banker Strategy Summary'!U62</f>
        <v>-8.3554986046943647E-4</v>
      </c>
      <c r="W41" s="1">
        <f>'Banker Strategy Summary'!V62</f>
        <v>-2.650996326603065E-4</v>
      </c>
      <c r="X41" s="1">
        <f>'Banker Strategy Summary'!W62</f>
        <v>-9.9779315415641855E-5</v>
      </c>
      <c r="Y41" s="1">
        <f>'Banker Strategy Summary'!X62</f>
        <v>-4.3338659745997977E-5</v>
      </c>
      <c r="Z41" s="1">
        <f>'Banker Strategy Summary'!Y62</f>
        <v>-2.1058494089902568E-5</v>
      </c>
      <c r="AA41" s="1">
        <f>'Banker Strategy Summary'!Z62</f>
        <v>-1.1170120917619408E-5</v>
      </c>
      <c r="AB41" s="1">
        <f>'Banker Strategy Summary'!AA62</f>
        <v>-6.3518823442691308E-6</v>
      </c>
    </row>
    <row r="42" spans="1:28" x14ac:dyDescent="0.2">
      <c r="A42" s="73">
        <v>7</v>
      </c>
      <c r="B42" s="1">
        <f t="shared" ref="B42:J42" si="11">B9/B31</f>
        <v>-7.7715256797843729E-5</v>
      </c>
      <c r="C42" s="1">
        <f t="shared" si="11"/>
        <v>-6.9901715023793028E-6</v>
      </c>
      <c r="D42" s="1">
        <f t="shared" si="11"/>
        <v>-1.2214906684299591E-6</v>
      </c>
      <c r="E42" s="1">
        <f t="shared" si="11"/>
        <v>-3.1450584174565674E-7</v>
      </c>
      <c r="F42" s="1">
        <f t="shared" si="11"/>
        <v>-1.0381824831413273E-7</v>
      </c>
      <c r="G42" s="1">
        <f t="shared" si="11"/>
        <v>-4.0704787497756166E-8</v>
      </c>
      <c r="H42" s="1">
        <f t="shared" si="11"/>
        <v>-1.8102839198718669E-8</v>
      </c>
      <c r="I42" s="1">
        <f t="shared" si="11"/>
        <v>-8.864060263708407E-9</v>
      </c>
      <c r="J42" s="1">
        <f t="shared" si="11"/>
        <v>-8.0876384258820783E-8</v>
      </c>
      <c r="K42" s="73">
        <v>7</v>
      </c>
      <c r="L42" s="1">
        <f t="shared" ref="L42:T42" si="12">L9/L31</f>
        <v>-3.0221540775954149E-3</v>
      </c>
      <c r="M42" s="1">
        <f t="shared" si="12"/>
        <v>-2.7171433884508436E-4</v>
      </c>
      <c r="N42" s="1">
        <f t="shared" si="12"/>
        <v>-4.7466146200993663E-5</v>
      </c>
      <c r="O42" s="1">
        <f t="shared" si="12"/>
        <v>-1.2217366570061316E-5</v>
      </c>
      <c r="P42" s="1">
        <f t="shared" si="12"/>
        <v>-4.031499449586685E-6</v>
      </c>
      <c r="Q42" s="1">
        <f t="shared" si="12"/>
        <v>-1.5800667600816712E-6</v>
      </c>
      <c r="R42" s="1">
        <f t="shared" si="12"/>
        <v>-7.0243990215597587E-7</v>
      </c>
      <c r="S42" s="1">
        <f t="shared" si="12"/>
        <v>-3.438148916537411E-7</v>
      </c>
      <c r="T42" s="1">
        <f t="shared" si="12"/>
        <v>-1.8154078323779556E-7</v>
      </c>
      <c r="U42" s="73">
        <v>7</v>
      </c>
      <c r="V42" s="1">
        <f>'Banker Strategy Summary'!U63</f>
        <v>-2.7621946040903622E-4</v>
      </c>
      <c r="W42" s="1">
        <f>'Banker Strategy Summary'!V63</f>
        <v>-6.7089707365117077E-5</v>
      </c>
      <c r="X42" s="1">
        <f>'Banker Strategy Summary'!W63</f>
        <v>-2.0502685023546932E-5</v>
      </c>
      <c r="Y42" s="1">
        <f>'Banker Strategy Summary'!X63</f>
        <v>-7.5194715225727116E-6</v>
      </c>
      <c r="Z42" s="1">
        <f>'Banker Strategy Summary'!Y63</f>
        <v>-3.1680925424529912E-6</v>
      </c>
      <c r="AA42" s="1">
        <f>'Banker Strategy Summary'!Z63</f>
        <v>-1.4849768657006909E-6</v>
      </c>
      <c r="AB42" s="1">
        <f>'Banker Strategy Summary'!AA63</f>
        <v>-7.5691846190228401E-7</v>
      </c>
    </row>
    <row r="43" spans="1:28" x14ac:dyDescent="0.2">
      <c r="A43" s="73">
        <v>8</v>
      </c>
      <c r="B43" s="1">
        <f t="shared" ref="B43:J43" si="13">B10/B32</f>
        <v>-4.6075685637339738E-5</v>
      </c>
      <c r="C43" s="1">
        <f t="shared" si="13"/>
        <v>-2.7120086785579397E-6</v>
      </c>
      <c r="D43" s="1">
        <f t="shared" si="13"/>
        <v>-3.5318817214587701E-7</v>
      </c>
      <c r="E43" s="1">
        <f t="shared" si="13"/>
        <v>-7.2528518170928071E-8</v>
      </c>
      <c r="F43" s="1">
        <f t="shared" si="13"/>
        <v>-1.991557072934161E-8</v>
      </c>
      <c r="G43" s="1">
        <f t="shared" si="13"/>
        <v>-6.6850290026619625E-9</v>
      </c>
      <c r="H43" s="1">
        <f t="shared" si="13"/>
        <v>-2.5992443930158097E-9</v>
      </c>
      <c r="I43" s="1">
        <f t="shared" si="13"/>
        <v>-1.1305957566181229E-9</v>
      </c>
      <c r="J43" s="1">
        <f t="shared" si="13"/>
        <v>-9.2840811780926211E-9</v>
      </c>
      <c r="K43" s="73">
        <v>8</v>
      </c>
      <c r="L43" s="1">
        <f t="shared" ref="L43:T43" si="14">L10/L32</f>
        <v>-1.7911649964097766E-3</v>
      </c>
      <c r="M43" s="1">
        <f t="shared" si="14"/>
        <v>-1.0540198943637013E-4</v>
      </c>
      <c r="N43" s="1">
        <f t="shared" si="14"/>
        <v>-1.3723171727692751E-5</v>
      </c>
      <c r="O43" s="1">
        <f t="shared" si="14"/>
        <v>-2.8172199161415813E-6</v>
      </c>
      <c r="P43" s="1">
        <f t="shared" si="14"/>
        <v>-7.7330911034276086E-7</v>
      </c>
      <c r="Q43" s="1">
        <f t="shared" si="14"/>
        <v>-2.5947968733851298E-7</v>
      </c>
      <c r="R43" s="1">
        <f t="shared" si="14"/>
        <v>-1.0085129954162097E-7</v>
      </c>
      <c r="S43" s="1">
        <f t="shared" si="14"/>
        <v>-4.385029368686976E-8</v>
      </c>
      <c r="T43" s="1">
        <f t="shared" si="14"/>
        <v>-2.082827504188857E-8</v>
      </c>
      <c r="U43" s="73">
        <v>8</v>
      </c>
      <c r="V43" s="1">
        <f>'Banker Strategy Summary'!U64</f>
        <v>-8.7208161792746161E-5</v>
      </c>
      <c r="W43" s="1">
        <f>'Banker Strategy Summary'!V64</f>
        <v>-1.6297379150772048E-5</v>
      </c>
      <c r="X43" s="1">
        <f>'Banker Strategy Summary'!W64</f>
        <v>-4.0650748552281045E-6</v>
      </c>
      <c r="Y43" s="1">
        <f>'Banker Strategy Summary'!X64</f>
        <v>-1.2637178173668239E-6</v>
      </c>
      <c r="Z43" s="1">
        <f>'Banker Strategy Summary'!Y64</f>
        <v>-4.6284607049174421E-7</v>
      </c>
      <c r="AA43" s="1">
        <f>'Banker Strategy Summary'!Z64</f>
        <v>-1.9204401235100814E-7</v>
      </c>
      <c r="AB43" s="1">
        <f>'Banker Strategy Summary'!AA64</f>
        <v>-8.7848638053144705E-8</v>
      </c>
    </row>
    <row r="44" spans="1:28" x14ac:dyDescent="0.2">
      <c r="A44" s="73">
        <v>9</v>
      </c>
      <c r="B44" s="1">
        <f t="shared" ref="B44:J44" si="15">B11/B33</f>
        <v>-2.6675539495480185E-5</v>
      </c>
      <c r="C44" s="1">
        <f t="shared" si="15"/>
        <v>-1.0313482705196835E-6</v>
      </c>
      <c r="D44" s="1">
        <f t="shared" si="15"/>
        <v>-1.0025059004478408E-7</v>
      </c>
      <c r="E44" s="1">
        <f t="shared" si="15"/>
        <v>-1.6431141330666107E-8</v>
      </c>
      <c r="F44" s="1">
        <f t="shared" si="15"/>
        <v>-3.7546801876062075E-9</v>
      </c>
      <c r="G44" s="1">
        <f t="shared" si="15"/>
        <v>-1.0792979404931143E-9</v>
      </c>
      <c r="H44" s="1">
        <f t="shared" si="15"/>
        <v>-3.6695417290090031E-10</v>
      </c>
      <c r="I44" s="1">
        <f t="shared" si="15"/>
        <v>-1.4181064663723184E-10</v>
      </c>
      <c r="J44" s="1">
        <f t="shared" si="15"/>
        <v>-1.0480522385084049E-9</v>
      </c>
      <c r="K44" s="73">
        <v>9</v>
      </c>
      <c r="L44" s="1">
        <f t="shared" ref="L44:T44" si="16">L11/L33</f>
        <v>-1.0367253205533396E-3</v>
      </c>
      <c r="M44" s="1">
        <f t="shared" si="16"/>
        <v>-4.0078684001308479E-5</v>
      </c>
      <c r="N44" s="1">
        <f t="shared" si="16"/>
        <v>-3.8949423308775403E-6</v>
      </c>
      <c r="O44" s="1">
        <f t="shared" si="16"/>
        <v>-6.3819226216622373E-7</v>
      </c>
      <c r="P44" s="1">
        <f t="shared" si="16"/>
        <v>-1.4578350496122948E-7</v>
      </c>
      <c r="Q44" s="1">
        <f t="shared" si="16"/>
        <v>-4.1890780302887471E-8</v>
      </c>
      <c r="R44" s="1">
        <f t="shared" si="16"/>
        <v>-1.4237199409916495E-8</v>
      </c>
      <c r="S44" s="1">
        <f t="shared" si="16"/>
        <v>-5.499881036821675E-9</v>
      </c>
      <c r="T44" s="1">
        <f t="shared" si="16"/>
        <v>-2.3502470918880078E-9</v>
      </c>
      <c r="U44" s="73">
        <v>9</v>
      </c>
      <c r="V44" s="1">
        <f>'Banker Strategy Summary'!U65</f>
        <v>-2.6605025837861253E-5</v>
      </c>
      <c r="W44" s="1">
        <f>'Banker Strategy Summary'!V65</f>
        <v>-3.8430180405735757E-6</v>
      </c>
      <c r="X44" s="1">
        <f>'Banker Strategy Summary'!W65</f>
        <v>-7.8562239380831779E-7</v>
      </c>
      <c r="Y44" s="1">
        <f>'Banker Strategy Summary'!X65</f>
        <v>-2.0757329497030484E-7</v>
      </c>
      <c r="Z44" s="1">
        <f>'Banker Strategy Summary'!Y65</f>
        <v>-6.6200791171299319E-8</v>
      </c>
      <c r="AA44" s="1">
        <f>'Banker Strategy Summary'!Z65</f>
        <v>-2.4341043639660475E-8</v>
      </c>
      <c r="AB44" s="1">
        <f>'Banker Strategy Summary'!AA65</f>
        <v>-9.9999225401796798E-9</v>
      </c>
    </row>
    <row r="45" spans="1:28" x14ac:dyDescent="0.2">
      <c r="A45" s="73">
        <v>10</v>
      </c>
      <c r="B45" s="1">
        <f t="shared" ref="B45:J45" si="17">B12/B34</f>
        <v>-1.5164700362014591E-5</v>
      </c>
      <c r="C45" s="1">
        <f t="shared" si="17"/>
        <v>-3.8623428596176903E-7</v>
      </c>
      <c r="D45" s="1">
        <f t="shared" si="17"/>
        <v>-2.8051006079589574E-8</v>
      </c>
      <c r="E45" s="1">
        <f t="shared" si="17"/>
        <v>-3.6713142195309613E-9</v>
      </c>
      <c r="F45" s="1">
        <f t="shared" si="17"/>
        <v>-6.9834965912124841E-10</v>
      </c>
      <c r="G45" s="1">
        <f t="shared" si="17"/>
        <v>-1.7194166717866586E-10</v>
      </c>
      <c r="H45" s="1">
        <f t="shared" si="17"/>
        <v>-5.1125348421049173E-11</v>
      </c>
      <c r="I45" s="1">
        <f t="shared" si="17"/>
        <v>-1.7555504550587175E-11</v>
      </c>
      <c r="J45" s="1">
        <f t="shared" si="17"/>
        <v>-1.1676963383150378E-10</v>
      </c>
      <c r="K45" s="73">
        <v>10</v>
      </c>
      <c r="L45" s="1">
        <f t="shared" ref="L45:T45" si="18">L12/L34</f>
        <v>-5.8924440177600878E-4</v>
      </c>
      <c r="M45" s="1">
        <f t="shared" si="18"/>
        <v>-1.500792390141983E-5</v>
      </c>
      <c r="N45" s="1">
        <f t="shared" si="18"/>
        <v>-1.0897721422613911E-6</v>
      </c>
      <c r="O45" s="1">
        <f t="shared" si="18"/>
        <v>-1.425880583746813E-7</v>
      </c>
      <c r="P45" s="1">
        <f t="shared" si="18"/>
        <v>-2.7113689697983412E-8</v>
      </c>
      <c r="Q45" s="1">
        <f t="shared" si="18"/>
        <v>-6.673290246473626E-9</v>
      </c>
      <c r="R45" s="1">
        <f t="shared" si="18"/>
        <v>-1.983498261146506E-9</v>
      </c>
      <c r="S45" s="1">
        <f t="shared" si="18"/>
        <v>-6.8083413014821134E-10</v>
      </c>
      <c r="T45" s="1">
        <f t="shared" si="18"/>
        <v>-2.6176666700027875E-10</v>
      </c>
      <c r="U45" s="73">
        <v>10</v>
      </c>
      <c r="V45" s="1">
        <f>'Banker Strategy Summary'!U66</f>
        <v>-7.9047535606496093E-6</v>
      </c>
      <c r="W45" s="1">
        <f>'Banker Strategy Summary'!V66</f>
        <v>-8.8619463838169413E-7</v>
      </c>
      <c r="X45" s="1">
        <f>'Banker Strategy Summary'!W66</f>
        <v>-1.4895710947700425E-7</v>
      </c>
      <c r="Y45" s="1">
        <f>'Banker Strategy Summary'!X66</f>
        <v>-3.3513676068846601E-8</v>
      </c>
      <c r="Z45" s="1">
        <f>'Banker Strategy Summary'!Y66</f>
        <v>-9.3176624160787907E-9</v>
      </c>
      <c r="AA45" s="1">
        <f>'Banker Strategy Summary'!Z66</f>
        <v>-3.038098885402772E-9</v>
      </c>
      <c r="AB45" s="1">
        <f>'Banker Strategy Summary'!AA66</f>
        <v>-1.1214755794245318E-9</v>
      </c>
    </row>
    <row r="46" spans="1:28" hidden="1" x14ac:dyDescent="0.2">
      <c r="A46" s="73"/>
      <c r="B46" s="223" t="s">
        <v>68</v>
      </c>
      <c r="C46" s="223"/>
      <c r="D46" s="223"/>
      <c r="E46" s="223"/>
      <c r="F46" s="223"/>
      <c r="G46" s="223"/>
      <c r="H46" s="223"/>
      <c r="I46" s="223"/>
      <c r="J46" s="223"/>
      <c r="K46" s="73"/>
      <c r="L46" s="223" t="s">
        <v>68</v>
      </c>
      <c r="M46" s="223"/>
      <c r="N46" s="223"/>
      <c r="O46" s="223"/>
      <c r="P46" s="223"/>
      <c r="Q46" s="223"/>
      <c r="R46" s="223"/>
      <c r="S46" s="223"/>
      <c r="T46" s="223"/>
      <c r="U46" s="73"/>
      <c r="V46" s="223" t="s">
        <v>68</v>
      </c>
      <c r="W46" s="223"/>
      <c r="X46" s="223"/>
      <c r="Y46" s="223"/>
      <c r="Z46" s="223"/>
      <c r="AA46" s="223"/>
      <c r="AB46" s="223"/>
    </row>
    <row r="47" spans="1:28" hidden="1" x14ac:dyDescent="0.2">
      <c r="A47" s="73" t="s">
        <v>8</v>
      </c>
      <c r="B47" s="72" t="s">
        <v>25</v>
      </c>
      <c r="C47" s="72" t="s">
        <v>26</v>
      </c>
      <c r="D47" s="72" t="s">
        <v>27</v>
      </c>
      <c r="E47" s="72" t="s">
        <v>28</v>
      </c>
      <c r="F47" s="72" t="s">
        <v>29</v>
      </c>
      <c r="G47" s="72" t="s">
        <v>30</v>
      </c>
      <c r="H47" s="72" t="s">
        <v>31</v>
      </c>
      <c r="I47" s="72" t="s">
        <v>32</v>
      </c>
      <c r="J47" s="72" t="s">
        <v>33</v>
      </c>
      <c r="K47" s="73" t="s">
        <v>8</v>
      </c>
      <c r="L47" s="72" t="s">
        <v>25</v>
      </c>
      <c r="M47" s="72" t="s">
        <v>26</v>
      </c>
      <c r="N47" s="72" t="s">
        <v>27</v>
      </c>
      <c r="O47" s="72" t="s">
        <v>28</v>
      </c>
      <c r="P47" s="72" t="s">
        <v>29</v>
      </c>
      <c r="Q47" s="72" t="s">
        <v>30</v>
      </c>
      <c r="R47" s="72" t="s">
        <v>31</v>
      </c>
      <c r="S47" s="72" t="s">
        <v>32</v>
      </c>
      <c r="T47" s="72" t="s">
        <v>33</v>
      </c>
      <c r="U47" s="73" t="s">
        <v>8</v>
      </c>
      <c r="V47" s="74" t="s">
        <v>56</v>
      </c>
      <c r="W47" s="74" t="s">
        <v>57</v>
      </c>
      <c r="X47" s="74" t="s">
        <v>58</v>
      </c>
      <c r="Y47" s="74" t="s">
        <v>59</v>
      </c>
      <c r="Z47" s="74" t="s">
        <v>60</v>
      </c>
      <c r="AA47" s="74" t="s">
        <v>61</v>
      </c>
      <c r="AB47" s="74" t="s">
        <v>62</v>
      </c>
    </row>
    <row r="48" spans="1:28" hidden="1" x14ac:dyDescent="0.2">
      <c r="A48" s="73">
        <v>2</v>
      </c>
      <c r="B48" s="1">
        <f>'Player Strategy Summary'!B36</f>
        <v>11.212028649054952</v>
      </c>
      <c r="C48" s="1">
        <f>'Player Strategy Summary'!C36</f>
        <v>17.740324044761959</v>
      </c>
      <c r="D48" s="1">
        <f>'Player Strategy Summary'!D36</f>
        <v>26.541320431390115</v>
      </c>
      <c r="E48" s="1">
        <f>'Player Strategy Summary'!E36</f>
        <v>37.4310210824408</v>
      </c>
      <c r="F48" s="1">
        <f>'Player Strategy Summary'!F36</f>
        <v>50.361030354772112</v>
      </c>
      <c r="G48" s="1">
        <f>'Player Strategy Summary'!G36</f>
        <v>65.312875785931581</v>
      </c>
      <c r="H48" s="1">
        <f>'Player Strategy Summary'!H36</f>
        <v>82.277924038439735</v>
      </c>
      <c r="I48" s="1">
        <f>'Player Strategy Summary'!I36</f>
        <v>101.25158225560928</v>
      </c>
      <c r="J48" s="1">
        <f>'Player Strategy Summary'!J36</f>
        <v>122.72919061285974</v>
      </c>
      <c r="K48" s="73">
        <v>2</v>
      </c>
      <c r="L48" s="1">
        <f>'Banker Strategy Summary'!B36</f>
        <v>11.188018390955444</v>
      </c>
      <c r="M48" s="1">
        <f>'Banker Strategy Summary'!C36</f>
        <v>17.714279850718164</v>
      </c>
      <c r="N48" s="1">
        <f>'Banker Strategy Summary'!D36</f>
        <v>26.511390709295906</v>
      </c>
      <c r="O48" s="1">
        <f>'Banker Strategy Summary'!E36</f>
        <v>37.396672195718899</v>
      </c>
      <c r="P48" s="1">
        <f>'Banker Strategy Summary'!F36</f>
        <v>50.322036739021542</v>
      </c>
      <c r="Q48" s="1">
        <f>'Banker Strategy Summary'!G36</f>
        <v>65.269121300511244</v>
      </c>
      <c r="R48" s="1">
        <f>'Banker Strategy Summary'!H36</f>
        <v>82.22934110534807</v>
      </c>
      <c r="S48" s="1">
        <f>'Banker Strategy Summary'!I36</f>
        <v>101.19812811771229</v>
      </c>
      <c r="T48" s="1">
        <f>'Banker Strategy Summary'!J36</f>
        <v>122.17282117055112</v>
      </c>
      <c r="U48" s="73">
        <v>2</v>
      </c>
      <c r="V48" s="1">
        <f>'Banker Strategy Summary'!U36</f>
        <v>46.507816953581973</v>
      </c>
      <c r="W48" s="1">
        <f>'Banker Strategy Summary'!V36</f>
        <v>55.110672843889738</v>
      </c>
      <c r="X48" s="1">
        <f>'Banker Strategy Summary'!W36</f>
        <v>66.98517264315943</v>
      </c>
      <c r="Y48" s="1">
        <f>'Banker Strategy Summary'!X36</f>
        <v>81.364777488641863</v>
      </c>
      <c r="Z48" s="1">
        <f>'Banker Strategy Summary'!Y36</f>
        <v>97.988162170365143</v>
      </c>
      <c r="AA48" s="1">
        <f>'Banker Strategy Summary'!Z36</f>
        <v>116.74389134920624</v>
      </c>
      <c r="AB48" s="1">
        <f>'Banker Strategy Summary'!AA36</f>
        <v>137.57738003972361</v>
      </c>
    </row>
    <row r="49" spans="1:28" hidden="1" x14ac:dyDescent="0.2">
      <c r="A49" s="73">
        <v>3</v>
      </c>
      <c r="B49" s="1">
        <f>'Player Strategy Summary'!B37</f>
        <v>30.019669287685854</v>
      </c>
      <c r="C49" s="1">
        <f>'Player Strategy Summary'!C37</f>
        <v>66.338117573324638</v>
      </c>
      <c r="D49" s="1">
        <f>'Player Strategy Summary'!D37</f>
        <v>127.01371155329757</v>
      </c>
      <c r="E49" s="1">
        <f>'Player Strategy Summary'!E37</f>
        <v>217.82159441941843</v>
      </c>
      <c r="F49" s="1">
        <f>'Player Strategy Summary'!F37</f>
        <v>344.69456822517958</v>
      </c>
      <c r="G49" s="1">
        <f>'Player Strategy Summary'!G37</f>
        <v>513.60467075741406</v>
      </c>
      <c r="H49" s="1">
        <f>'Player Strategy Summary'!H37</f>
        <v>730.53802470946005</v>
      </c>
      <c r="I49" s="1">
        <f>'Player Strategy Summary'!I37</f>
        <v>1001.4869235750081</v>
      </c>
      <c r="J49" s="1">
        <f>'Player Strategy Summary'!J37</f>
        <v>1333.3109192740349</v>
      </c>
      <c r="K49" s="73">
        <v>3</v>
      </c>
      <c r="L49" s="1">
        <f>'Banker Strategy Summary'!B37</f>
        <v>29.980421729049034</v>
      </c>
      <c r="M49" s="1">
        <f>'Banker Strategy Summary'!C37</f>
        <v>66.293597054487151</v>
      </c>
      <c r="N49" s="1">
        <f>'Banker Strategy Summary'!D37</f>
        <v>126.96239016563737</v>
      </c>
      <c r="O49" s="1">
        <f>'Banker Strategy Summary'!E37</f>
        <v>217.76309568157473</v>
      </c>
      <c r="P49" s="1">
        <f>'Banker Strategy Summary'!F37</f>
        <v>344.62875299712607</v>
      </c>
      <c r="Q49" s="1">
        <f>'Banker Strategy Summary'!G37</f>
        <v>513.53147395301573</v>
      </c>
      <c r="R49" s="1">
        <f>'Banker Strategy Summary'!H37</f>
        <v>730.45741076380511</v>
      </c>
      <c r="S49" s="1">
        <f>'Banker Strategy Summary'!I37</f>
        <v>1001.3988708186123</v>
      </c>
      <c r="T49" s="1">
        <f>'Banker Strategy Summary'!J37</f>
        <v>1332.3512287926605</v>
      </c>
      <c r="U49" s="73">
        <v>3</v>
      </c>
      <c r="V49" s="1">
        <f>'Banker Strategy Summary'!U37</f>
        <v>178.6942722312846</v>
      </c>
      <c r="W49" s="1">
        <f>'Banker Strategy Summary'!V37</f>
        <v>267.56478899390066</v>
      </c>
      <c r="X49" s="1">
        <f>'Banker Strategy Summary'!W37</f>
        <v>393.84636588582384</v>
      </c>
      <c r="Y49" s="1">
        <f>'Banker Strategy Summary'!X37</f>
        <v>562.60232472104701</v>
      </c>
      <c r="Z49" s="1">
        <f>'Banker Strategy Summary'!Y37</f>
        <v>779.53389168127535</v>
      </c>
      <c r="AA49" s="1">
        <f>'Banker Strategy Summary'!Z37</f>
        <v>1050.5296302953425</v>
      </c>
      <c r="AB49" s="1">
        <f>'Banker Strategy Summary'!AA37</f>
        <v>1381.5445068378219</v>
      </c>
    </row>
    <row r="50" spans="1:28" hidden="1" x14ac:dyDescent="0.2">
      <c r="A50" s="73">
        <v>4</v>
      </c>
      <c r="B50" s="1">
        <f>'Player Strategy Summary'!B38</f>
        <v>85.552317020393957</v>
      </c>
      <c r="C50" s="1">
        <f>'Player Strategy Summary'!C38</f>
        <v>259.32424410597002</v>
      </c>
      <c r="D50" s="1">
        <f>'Player Strategy Summary'!D38</f>
        <v>627.7241489432256</v>
      </c>
      <c r="E50" s="1">
        <f>'Player Strategy Summary'!E38</f>
        <v>1298.3719962918983</v>
      </c>
      <c r="F50" s="1">
        <f>'Player Strategy Summary'!F38</f>
        <v>2403.1426704336759</v>
      </c>
      <c r="G50" s="1">
        <f>'Player Strategy Summary'!G38</f>
        <v>4097.9826954198825</v>
      </c>
      <c r="H50" s="1">
        <f>'Player Strategy Summary'!H38</f>
        <v>6562.8655228520292</v>
      </c>
      <c r="I50" s="1">
        <f>'Player Strategy Summary'!I38</f>
        <v>10001.77654513479</v>
      </c>
      <c r="J50" s="1">
        <f>'Player Strategy Summary'!J38</f>
        <v>14644.065268604192</v>
      </c>
      <c r="K50" s="73">
        <v>4</v>
      </c>
      <c r="L50" s="1">
        <f>'Banker Strategy Summary'!B38</f>
        <v>85.482370215314148</v>
      </c>
      <c r="M50" s="1">
        <f>'Banker Strategy Summary'!C38</f>
        <v>259.24750008935104</v>
      </c>
      <c r="N50" s="1">
        <f>'Banker Strategy Summary'!D38</f>
        <v>627.63913480465169</v>
      </c>
      <c r="O50" s="1">
        <f>'Banker Strategy Summary'!E38</f>
        <v>1298.2781647115705</v>
      </c>
      <c r="P50" s="1">
        <f>'Banker Strategy Summary'!F38</f>
        <v>2403.0397045089821</v>
      </c>
      <c r="Q50" s="1">
        <f>'Banker Strategy Summary'!G38</f>
        <v>4097.8703885775212</v>
      </c>
      <c r="R50" s="1">
        <f>'Banker Strategy Summary'!H38</f>
        <v>6562.7437326775334</v>
      </c>
      <c r="S50" s="1">
        <f>'Banker Strategy Summary'!I38</f>
        <v>10001.645169507166</v>
      </c>
      <c r="T50" s="1">
        <f>'Banker Strategy Summary'!J38</f>
        <v>14642.566052024597</v>
      </c>
      <c r="U50" s="73">
        <v>4</v>
      </c>
      <c r="V50" s="1">
        <f>'Banker Strategy Summary'!U38</f>
        <v>785.01948763187886</v>
      </c>
      <c r="W50" s="1">
        <f>'Banker Strategy Summary'!V38</f>
        <v>1456.3465441785231</v>
      </c>
      <c r="X50" s="1">
        <f>'Banker Strategy Summary'!W38</f>
        <v>2562.3971092622101</v>
      </c>
      <c r="Y50" s="1">
        <f>'Banker Strategy Summary'!X38</f>
        <v>4258.1528895807405</v>
      </c>
      <c r="Z50" s="1">
        <f>'Banker Strategy Summary'!Y38</f>
        <v>6723.5249207139241</v>
      </c>
      <c r="AA50" s="1">
        <f>'Banker Strategy Summary'!Z38</f>
        <v>10162.591848596885</v>
      </c>
      <c r="AB50" s="1">
        <f>'Banker Strategy Summary'!AA38</f>
        <v>14803.442364232405</v>
      </c>
    </row>
    <row r="51" spans="1:28" hidden="1" x14ac:dyDescent="0.2">
      <c r="A51" s="73">
        <v>5</v>
      </c>
      <c r="B51" s="1">
        <f>'Player Strategy Summary'!B39</f>
        <v>249.99760665831698</v>
      </c>
      <c r="C51" s="1">
        <f>'Player Strategy Summary'!C39</f>
        <v>1028.716354081396</v>
      </c>
      <c r="D51" s="1">
        <f>'Player Strategy Summary'!D39</f>
        <v>3128.6514650380382</v>
      </c>
      <c r="E51" s="1">
        <f>'Player Strategy Summary'!E39</f>
        <v>7779.0547136320392</v>
      </c>
      <c r="F51" s="1">
        <f>'Player Strategy Summary'!F39</f>
        <v>16809.679423574344</v>
      </c>
      <c r="G51" s="1">
        <f>'Player Strategy Summary'!G39</f>
        <v>32770.424294878481</v>
      </c>
      <c r="H51" s="1">
        <f>'Player Strategy Summary'!H39</f>
        <v>59051.241004658317</v>
      </c>
      <c r="I51" s="1">
        <f>'Player Strategy Summary'!I39</f>
        <v>100002.10384986766</v>
      </c>
      <c r="J51" s="1">
        <f>'Player Strategy Summary'!J39</f>
        <v>161054.99880019986</v>
      </c>
      <c r="K51" s="73">
        <v>5</v>
      </c>
      <c r="L51" s="1">
        <f>'Banker Strategy Summary'!B39</f>
        <v>249.87170702811545</v>
      </c>
      <c r="M51" s="1">
        <f>'Banker Strategy Summary'!C39</f>
        <v>1028.5881922219769</v>
      </c>
      <c r="N51" s="1">
        <f>'Banker Strategy Summary'!D39</f>
        <v>3128.5174659128156</v>
      </c>
      <c r="O51" s="1">
        <f>'Banker Strategy Summary'!E39</f>
        <v>7778.9126653055228</v>
      </c>
      <c r="P51" s="1">
        <f>'Banker Strategy Summary'!F39</f>
        <v>16809.527989442384</v>
      </c>
      <c r="Q51" s="1">
        <f>'Banker Strategy Summary'!G39</f>
        <v>32770.262638711705</v>
      </c>
      <c r="R51" s="1">
        <f>'Banker Strategy Summary'!H39</f>
        <v>59051.068577620958</v>
      </c>
      <c r="S51" s="1">
        <f>'Banker Strategy Summary'!I39</f>
        <v>100001.92027531321</v>
      </c>
      <c r="T51" s="1">
        <f>'Banker Strategy Summary'!J39</f>
        <v>161052.80299891959</v>
      </c>
      <c r="U51" s="73">
        <v>5</v>
      </c>
      <c r="V51" s="1">
        <f>'Banker Strategy Summary'!U39</f>
        <v>3642.1685360824513</v>
      </c>
      <c r="W51" s="1">
        <f>'Banker Strategy Summary'!V39</f>
        <v>8306.8375750635296</v>
      </c>
      <c r="X51" s="1">
        <f>'Banker Strategy Summary'!W39</f>
        <v>17344.044798985287</v>
      </c>
      <c r="Y51" s="1">
        <f>'Banker Strategy Summary'!X39</f>
        <v>33306.106839944106</v>
      </c>
      <c r="Z51" s="1">
        <f>'Banker Strategy Summary'!Y39</f>
        <v>59585.286792572282</v>
      </c>
      <c r="AA51" s="1">
        <f>'Banker Strategy Summary'!Z39</f>
        <v>100532.9848674134</v>
      </c>
      <c r="AB51" s="1">
        <f>'Banker Strategy Summary'!AA39</f>
        <v>161579.98697052046</v>
      </c>
    </row>
    <row r="52" spans="1:28" hidden="1" x14ac:dyDescent="0.2">
      <c r="A52" s="73">
        <v>6</v>
      </c>
      <c r="B52" s="1">
        <f>'Player Strategy Summary'!B40</f>
        <v>739.76072305320383</v>
      </c>
      <c r="C52" s="1">
        <f>'Player Strategy Summary'!C40</f>
        <v>4102.6110663434774</v>
      </c>
      <c r="D52" s="1">
        <f>'Player Strategy Summary'!D40</f>
        <v>15629.8264376978</v>
      </c>
      <c r="E52" s="1">
        <f>'Player Strategy Summary'!E40</f>
        <v>46659.882169907418</v>
      </c>
      <c r="F52" s="1">
        <f>'Player Strategy Summary'!F40</f>
        <v>117652.31083563941</v>
      </c>
      <c r="G52" s="1">
        <f>'Player Strategy Summary'!G40</f>
        <v>262146.93281584169</v>
      </c>
      <c r="H52" s="1">
        <f>'Player Strategy Summary'!H40</f>
        <v>531443.66655781411</v>
      </c>
      <c r="I52" s="1">
        <f>'Player Strategy Summary'!I40</f>
        <v>1000002.4702647444</v>
      </c>
      <c r="J52" s="1">
        <f>'Player Strategy Summary'!J40</f>
        <v>1771566.1477883582</v>
      </c>
      <c r="K52" s="73">
        <v>6</v>
      </c>
      <c r="L52" s="1">
        <f>'Banker Strategy Summary'!B40</f>
        <v>739.53628461648998</v>
      </c>
      <c r="M52" s="1">
        <f>'Banker Strategy Summary'!C40</f>
        <v>4102.4040351081394</v>
      </c>
      <c r="N52" s="1">
        <f>'Banker Strategy Summary'!D40</f>
        <v>15629.623523559527</v>
      </c>
      <c r="O52" s="1">
        <f>'Banker Strategy Summary'!E40</f>
        <v>46659.675992236567</v>
      </c>
      <c r="P52" s="1">
        <f>'Banker Strategy Summary'!F40</f>
        <v>117652.09742283881</v>
      </c>
      <c r="Q52" s="1">
        <f>'Banker Strategy Summary'!G40</f>
        <v>262146.70986929256</v>
      </c>
      <c r="R52" s="1">
        <f>'Banker Strategy Summary'!H40</f>
        <v>531443.43264808098</v>
      </c>
      <c r="S52" s="1">
        <f>'Banker Strategy Summary'!I40</f>
        <v>1000002.2244485933</v>
      </c>
      <c r="T52" s="1">
        <f>'Banker Strategy Summary'!J40</f>
        <v>1771563.0621117793</v>
      </c>
      <c r="U52" s="73">
        <v>6</v>
      </c>
      <c r="V52" s="1">
        <f>'Banker Strategy Summary'!U40</f>
        <v>17376.942064485531</v>
      </c>
      <c r="W52" s="1">
        <f>'Banker Strategy Summary'!V40</f>
        <v>48473.026433846506</v>
      </c>
      <c r="X52" s="1">
        <f>'Banker Strategy Summary'!W40</f>
        <v>119476.69016299467</v>
      </c>
      <c r="Y52" s="1">
        <f>'Banker Strategy Summary'!X40</f>
        <v>263956.40737743623</v>
      </c>
      <c r="Z52" s="1">
        <f>'Banker Strategy Summary'!Y40</f>
        <v>533227.69687963207</v>
      </c>
      <c r="AA52" s="1">
        <f>'Banker Strategy Summary'!Z40</f>
        <v>1001757.8135753125</v>
      </c>
      <c r="AB52" s="1">
        <f>'Banker Strategy Summary'!AA40</f>
        <v>1773289.9518855014</v>
      </c>
    </row>
    <row r="53" spans="1:28" hidden="1" x14ac:dyDescent="0.2">
      <c r="A53" s="73">
        <v>7</v>
      </c>
      <c r="B53" s="1">
        <f>'Player Strategy Summary'!B41</f>
        <v>2203.4787461943592</v>
      </c>
      <c r="C53" s="1">
        <f>'Player Strategy Summary'!C41</f>
        <v>16393.159631286537</v>
      </c>
      <c r="D53" s="1">
        <f>'Player Strategy Summary'!D41</f>
        <v>78131.303836689942</v>
      </c>
      <c r="E53" s="1">
        <f>'Player Strategy Summary'!E41</f>
        <v>279940.88016653829</v>
      </c>
      <c r="F53" s="1">
        <f>'Player Strategy Summary'!F41</f>
        <v>823547.05122473964</v>
      </c>
      <c r="G53" s="1">
        <f>'Player Strategy Summary'!G41</f>
        <v>2097155.5171238184</v>
      </c>
      <c r="H53" s="1">
        <f>'Player Strategy Summary'!H41</f>
        <v>4782972.1481183469</v>
      </c>
      <c r="I53" s="1">
        <f>'Player Strategy Summary'!I41</f>
        <v>10000002.880005086</v>
      </c>
      <c r="J53" s="1">
        <f>'Player Strategy Summary'!J41</f>
        <v>19487177.561032627</v>
      </c>
      <c r="K53" s="73">
        <v>7</v>
      </c>
      <c r="L53" s="1">
        <f>'Banker Strategy Summary'!B41</f>
        <v>2203.0846350656589</v>
      </c>
      <c r="M53" s="1">
        <f>'Banker Strategy Summary'!C41</f>
        <v>16392.83436042774</v>
      </c>
      <c r="N53" s="1">
        <f>'Banker Strategy Summary'!D41</f>
        <v>78131.005607196566</v>
      </c>
      <c r="O53" s="1">
        <f>'Banker Strategy Summary'!E41</f>
        <v>279940.58976591256</v>
      </c>
      <c r="P53" s="1">
        <f>'Banker Strategy Summary'!F41</f>
        <v>823546.75932137761</v>
      </c>
      <c r="Q53" s="1">
        <f>'Banker Strategy Summary'!G41</f>
        <v>2097155.2186407503</v>
      </c>
      <c r="R53" s="1">
        <f>'Banker Strategy Summary'!H41</f>
        <v>4782971.8400260713</v>
      </c>
      <c r="S53" s="1">
        <f>'Banker Strategy Summary'!I41</f>
        <v>10000002.560362833</v>
      </c>
      <c r="T53" s="1">
        <f>'Banker Strategy Summary'!J41</f>
        <v>19487173.345210023</v>
      </c>
      <c r="U53" s="73">
        <v>7</v>
      </c>
      <c r="V53" s="1">
        <f>'Banker Strategy Summary'!U41</f>
        <v>84239.220062905079</v>
      </c>
      <c r="W53" s="1">
        <f>'Banker Strategy Summary'!V41</f>
        <v>286274.06615993608</v>
      </c>
      <c r="X53" s="1">
        <f>'Banker Strategy Summary'!W41</f>
        <v>829833.05712294707</v>
      </c>
      <c r="Y53" s="1">
        <f>'Banker Strategy Summary'!X41</f>
        <v>2103296.1896853382</v>
      </c>
      <c r="Z53" s="1">
        <f>'Banker Strategy Summary'!Y41</f>
        <v>4788943.7516825935</v>
      </c>
      <c r="AA53" s="1">
        <f>'Banker Strategy Summary'!Z41</f>
        <v>10005809.336639205</v>
      </c>
      <c r="AB53" s="1">
        <f>'Banker Strategy Summary'!AA41</f>
        <v>19492827.89164573</v>
      </c>
    </row>
    <row r="54" spans="1:28" hidden="1" x14ac:dyDescent="0.2">
      <c r="A54" s="73">
        <v>8</v>
      </c>
      <c r="B54" s="1">
        <f>'Player Strategy Summary'!B42</f>
        <v>6586.1188189563509</v>
      </c>
      <c r="C54" s="1">
        <f>'Player Strategy Summary'!C42</f>
        <v>65548.573700804249</v>
      </c>
      <c r="D54" s="1">
        <f>'Player Strategy Summary'!D42</f>
        <v>390633.15771927597</v>
      </c>
      <c r="E54" s="1">
        <f>'Player Strategy Summary'!E42</f>
        <v>1679622.0825977123</v>
      </c>
      <c r="F54" s="1">
        <f>'Player Strategy Summary'!F42</f>
        <v>5764805.9189046882</v>
      </c>
      <c r="G54" s="1">
        <f>'Player Strategy Summary'!G42</f>
        <v>16777220.188290562</v>
      </c>
      <c r="H54" s="1">
        <f>'Player Strategy Summary'!H42</f>
        <v>43046724.69294589</v>
      </c>
      <c r="I54" s="1">
        <f>'Player Strategy Summary'!I42</f>
        <v>100000003.33813329</v>
      </c>
      <c r="J54" s="1">
        <f>'Player Strategy Summary'!J42</f>
        <v>214358889.29917401</v>
      </c>
      <c r="K54" s="73">
        <v>8</v>
      </c>
      <c r="L54" s="1">
        <f>'Banker Strategy Summary'!B42</f>
        <v>6585.4375245906576</v>
      </c>
      <c r="M54" s="1">
        <f>'Banker Strategy Summary'!C42</f>
        <v>65548.073775204262</v>
      </c>
      <c r="N54" s="1">
        <f>'Banker Strategy Summary'!D42</f>
        <v>390632.72907011671</v>
      </c>
      <c r="O54" s="1">
        <f>'Banker Strategy Summary'!E42</f>
        <v>1679621.6824909158</v>
      </c>
      <c r="P54" s="1">
        <f>'Banker Strategy Summary'!F42</f>
        <v>5764805.5282558799</v>
      </c>
      <c r="Q54" s="1">
        <f>'Banker Strategy Summary'!G42</f>
        <v>16777219.797225207</v>
      </c>
      <c r="R54" s="1">
        <f>'Banker Strategy Summary'!H42</f>
        <v>43046724.295767039</v>
      </c>
      <c r="S54" s="1">
        <f>'Banker Strategy Summary'!I42</f>
        <v>100000002.93127912</v>
      </c>
      <c r="T54" s="1">
        <f>'Banker Strategy Summary'!J42</f>
        <v>214358883.65448484</v>
      </c>
      <c r="U54" s="73">
        <v>8</v>
      </c>
      <c r="V54" s="1">
        <f>'Banker Strategy Summary'!U42</f>
        <v>412388.58185273438</v>
      </c>
      <c r="W54" s="1">
        <f>'Banker Strategy Summary'!V42</f>
        <v>1701966.7523502884</v>
      </c>
      <c r="X54" s="1">
        <f>'Banker Strategy Summary'!W42</f>
        <v>5786570.1639444735</v>
      </c>
      <c r="Y54" s="1">
        <f>'Banker Strategy Summary'!X42</f>
        <v>16798104.671408251</v>
      </c>
      <c r="Z54" s="1">
        <f>'Banker Strategy Summary'!Y42</f>
        <v>43066729.510597073</v>
      </c>
      <c r="AA54" s="1">
        <f>'Banker Strategy Summary'!Z42</f>
        <v>100019212.60704803</v>
      </c>
      <c r="AB54" s="1">
        <f>'Banker Strategy Summary'!AA42</f>
        <v>214377395.20614612</v>
      </c>
    </row>
    <row r="55" spans="1:28" hidden="1" x14ac:dyDescent="0.2">
      <c r="A55" s="73">
        <v>9</v>
      </c>
      <c r="B55" s="1">
        <f>'Player Strategy Summary'!B43</f>
        <v>19721.13896757946</v>
      </c>
      <c r="C55" s="1">
        <f>'Player Strategy Summary'!C43</f>
        <v>262161.14065791637</v>
      </c>
      <c r="D55" s="1">
        <f>'Player Strategy Summary'!D43</f>
        <v>1953135.4827694679</v>
      </c>
      <c r="E55" s="1">
        <f>'Player Strategy Summary'!E43</f>
        <v>10077703.531020882</v>
      </c>
      <c r="F55" s="1">
        <f>'Player Strategy Summary'!F43</f>
        <v>40353612.935657606</v>
      </c>
      <c r="G55" s="1">
        <f>'Player Strategy Summary'!G43</f>
        <v>134217732.95918909</v>
      </c>
      <c r="H55" s="1">
        <f>'Player Strategy Summary'!H43</f>
        <v>387420493.30933565</v>
      </c>
      <c r="I55" s="1">
        <f>'Player Strategy Summary'!I43</f>
        <v>1000000003.8503556</v>
      </c>
      <c r="J55" s="1">
        <f>'Player Strategy Summary'!J43</f>
        <v>2357947701.4368849</v>
      </c>
      <c r="K55" s="73">
        <v>9</v>
      </c>
      <c r="L55" s="1">
        <f>'Banker Strategy Summary'!B43</f>
        <v>19719.978124508038</v>
      </c>
      <c r="M55" s="1">
        <f>'Banker Strategy Summary'!C43</f>
        <v>262160.38545525487</v>
      </c>
      <c r="N55" s="1">
        <f>'Banker Strategy Summary'!D43</f>
        <v>1953134.8770773788</v>
      </c>
      <c r="O55" s="1">
        <f>'Banker Strategy Summary'!E43</f>
        <v>10077702.988924336</v>
      </c>
      <c r="P55" s="1">
        <f>'Banker Strategy Summary'!F43</f>
        <v>40353612.421445072</v>
      </c>
      <c r="Q55" s="1">
        <f>'Banker Strategy Summary'!G43</f>
        <v>134217732.45516893</v>
      </c>
      <c r="R55" s="1">
        <f>'Banker Strategy Summary'!H43</f>
        <v>387420492.80559838</v>
      </c>
      <c r="S55" s="1">
        <f>'Banker Strategy Summary'!I43</f>
        <v>1000000003.3408378</v>
      </c>
      <c r="T55" s="1">
        <f>'Banker Strategy Summary'!J43</f>
        <v>2357947693.992352</v>
      </c>
      <c r="U55" s="73">
        <v>9</v>
      </c>
      <c r="V55" s="1">
        <f>'Banker Strategy Summary'!U43</f>
        <v>2031643.3859630297</v>
      </c>
      <c r="W55" s="1">
        <f>'Banker Strategy Summary'!V43</f>
        <v>10157019.2525729</v>
      </c>
      <c r="X55" s="1">
        <f>'Banker Strategy Summary'!W43</f>
        <v>40429159.483685106</v>
      </c>
      <c r="Y55" s="1">
        <f>'Banker Strategy Summary'!X43</f>
        <v>134288832.43861932</v>
      </c>
      <c r="Z55" s="1">
        <f>'Banker Strategy Summary'!Y43</f>
        <v>387487531.61186457</v>
      </c>
      <c r="AA55" s="1">
        <f>'Banker Strategy Summary'!Z43</f>
        <v>1000063555.1220157</v>
      </c>
      <c r="AB55" s="1">
        <f>'Banker Strategy Summary'!AA43</f>
        <v>2358008290.7289543</v>
      </c>
    </row>
    <row r="56" spans="1:28" hidden="1" x14ac:dyDescent="0.2">
      <c r="A56" s="73">
        <v>10</v>
      </c>
      <c r="B56" s="1">
        <f>'Player Strategy Summary'!B44</f>
        <v>59106.733119368189</v>
      </c>
      <c r="C56" s="1">
        <f>'Player Strategy Summary'!C44</f>
        <v>1048599.2467733037</v>
      </c>
      <c r="D56" s="1">
        <f>'Player Strategy Summary'!D44</f>
        <v>9765638.3983234446</v>
      </c>
      <c r="E56" s="1">
        <f>'Player Strategy Summary'!E44</f>
        <v>60466185.275679998</v>
      </c>
      <c r="F56" s="1">
        <f>'Player Strategy Summary'!F44</f>
        <v>282475256.12707424</v>
      </c>
      <c r="G56" s="1">
        <f>'Player Strategy Summary'!G44</f>
        <v>1073741829.8446321</v>
      </c>
      <c r="H56" s="1">
        <f>'Player Strategy Summary'!H44</f>
        <v>3486784406.0066833</v>
      </c>
      <c r="I56" s="1">
        <f>'Player Strategy Summary'!I44</f>
        <v>10000000004.423056</v>
      </c>
      <c r="J56" s="1">
        <f>'Player Strategy Summary'!J44</f>
        <v>25937424614.066013</v>
      </c>
      <c r="K56" s="73">
        <v>10</v>
      </c>
      <c r="L56" s="1">
        <f>'Banker Strategy Summary'!B44</f>
        <v>59104.780120007708</v>
      </c>
      <c r="M56" s="1">
        <f>'Banker Strategy Summary'!C44</f>
        <v>1048598.121478938</v>
      </c>
      <c r="N56" s="1">
        <f>'Banker Strategy Summary'!D44</f>
        <v>9765637.5538327042</v>
      </c>
      <c r="O56" s="1">
        <f>'Banker Strategy Summary'!E44</f>
        <v>60466184.550790183</v>
      </c>
      <c r="P56" s="1">
        <f>'Banker Strategy Summary'!F44</f>
        <v>282475255.45894945</v>
      </c>
      <c r="Q56" s="1">
        <f>'Banker Strategy Summary'!G44</f>
        <v>1073741829.2033508</v>
      </c>
      <c r="R56" s="1">
        <f>'Banker Strategy Summary'!H44</f>
        <v>3486784405.3759365</v>
      </c>
      <c r="S56" s="1">
        <f>'Banker Strategy Summary'!I44</f>
        <v>10000000003.79306</v>
      </c>
      <c r="T56" s="1">
        <f>'Banker Strategy Summary'!J44</f>
        <v>25937424604.361439</v>
      </c>
      <c r="U56" s="73">
        <v>10</v>
      </c>
      <c r="V56" s="1">
        <f>'Banker Strategy Summary'!U44</f>
        <v>10051581.875594936</v>
      </c>
      <c r="W56" s="1">
        <f>'Banker Strategy Summary'!V44</f>
        <v>60748756.835981667</v>
      </c>
      <c r="X56" s="1">
        <f>'Banker Strategy Summary'!W44</f>
        <v>282737831.4111796</v>
      </c>
      <c r="Y56" s="1">
        <f>'Banker Strategy Summary'!X44</f>
        <v>1073983991.8913407</v>
      </c>
      <c r="Z56" s="1">
        <f>'Banker Strategy Summary'!Y44</f>
        <v>3487009088.8011789</v>
      </c>
      <c r="AA56" s="1">
        <f>'Banker Strategy Summary'!Z44</f>
        <v>10000210256.972204</v>
      </c>
      <c r="AB56" s="1">
        <f>'Banker Strategy Summary'!AA44</f>
        <v>25937622957.931957</v>
      </c>
    </row>
    <row r="57" spans="1:28" x14ac:dyDescent="0.2">
      <c r="A57" s="73"/>
      <c r="B57" s="223" t="s">
        <v>69</v>
      </c>
      <c r="C57" s="223"/>
      <c r="D57" s="223"/>
      <c r="E57" s="223"/>
      <c r="F57" s="223"/>
      <c r="G57" s="223"/>
      <c r="H57" s="223"/>
      <c r="I57" s="223"/>
      <c r="J57" s="223"/>
      <c r="K57" s="73"/>
      <c r="L57" s="223" t="s">
        <v>69</v>
      </c>
      <c r="M57" s="223"/>
      <c r="N57" s="223"/>
      <c r="O57" s="223"/>
      <c r="P57" s="223"/>
      <c r="Q57" s="223"/>
      <c r="R57" s="223"/>
      <c r="S57" s="223"/>
      <c r="T57" s="223"/>
      <c r="U57" s="73"/>
      <c r="V57" s="223" t="s">
        <v>69</v>
      </c>
      <c r="W57" s="223"/>
      <c r="X57" s="223"/>
      <c r="Y57" s="223"/>
      <c r="Z57" s="223"/>
      <c r="AA57" s="223"/>
      <c r="AB57" s="223"/>
    </row>
    <row r="58" spans="1:28" x14ac:dyDescent="0.2">
      <c r="A58" s="73" t="s">
        <v>8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30</v>
      </c>
      <c r="H58" s="72" t="s">
        <v>31</v>
      </c>
      <c r="I58" s="72" t="s">
        <v>32</v>
      </c>
      <c r="J58" s="72" t="s">
        <v>33</v>
      </c>
      <c r="K58" s="73" t="s">
        <v>8</v>
      </c>
      <c r="L58" s="72" t="s">
        <v>25</v>
      </c>
      <c r="M58" s="72" t="s">
        <v>26</v>
      </c>
      <c r="N58" s="72" t="s">
        <v>27</v>
      </c>
      <c r="O58" s="72" t="s">
        <v>28</v>
      </c>
      <c r="P58" s="72" t="s">
        <v>29</v>
      </c>
      <c r="Q58" s="72" t="s">
        <v>30</v>
      </c>
      <c r="R58" s="72" t="s">
        <v>31</v>
      </c>
      <c r="S58" s="72" t="s">
        <v>32</v>
      </c>
      <c r="T58" s="72" t="s">
        <v>33</v>
      </c>
      <c r="U58" s="73" t="s">
        <v>8</v>
      </c>
      <c r="V58" s="74" t="s">
        <v>56</v>
      </c>
      <c r="W58" s="74" t="s">
        <v>57</v>
      </c>
      <c r="X58" s="74" t="s">
        <v>58</v>
      </c>
      <c r="Y58" s="74" t="s">
        <v>59</v>
      </c>
      <c r="Z58" s="74" t="s">
        <v>60</v>
      </c>
      <c r="AA58" s="74" t="s">
        <v>61</v>
      </c>
      <c r="AB58" s="74" t="s">
        <v>62</v>
      </c>
    </row>
    <row r="59" spans="1:28" x14ac:dyDescent="0.2">
      <c r="A59" s="73">
        <v>2</v>
      </c>
      <c r="B59" s="1">
        <f>'Player Strategy Summary'!B47</f>
        <v>14.01503581131869</v>
      </c>
      <c r="C59" s="1">
        <f>'Player Strategy Summary'!C47</f>
        <v>24.836453662666742</v>
      </c>
      <c r="D59" s="1">
        <f>'Player Strategy Summary'!D47</f>
        <v>39.811980647085171</v>
      </c>
      <c r="E59" s="1">
        <f>'Player Strategy Summary'!E47</f>
        <v>58.820175986692682</v>
      </c>
      <c r="F59" s="1">
        <f>'Player Strategy Summary'!F47</f>
        <v>81.836674326504678</v>
      </c>
      <c r="G59" s="1">
        <f>'Player Strategy Summary'!G47</f>
        <v>108.85479297655263</v>
      </c>
      <c r="H59" s="1">
        <f>'Player Strategy Summary'!H47</f>
        <v>139.87247086534754</v>
      </c>
      <c r="I59" s="1">
        <f>'Player Strategy Summary'!I47</f>
        <v>174.88909662332512</v>
      </c>
      <c r="J59" s="1">
        <f>'Player Strategy Summary'!J47</f>
        <v>214.77608357250455</v>
      </c>
      <c r="K59" s="73">
        <v>2</v>
      </c>
      <c r="L59" s="1">
        <f>'Banker Strategy Summary'!B47</f>
        <v>13.985022988694306</v>
      </c>
      <c r="M59" s="1">
        <f>'Banker Strategy Summary'!C47</f>
        <v>24.799991791005429</v>
      </c>
      <c r="N59" s="1">
        <f>'Banker Strategy Summary'!D47</f>
        <v>39.767086063943857</v>
      </c>
      <c r="O59" s="1">
        <f>'Banker Strategy Summary'!E47</f>
        <v>58.766199164701128</v>
      </c>
      <c r="P59" s="1">
        <f>'Banker Strategy Summary'!F47</f>
        <v>81.773309700910005</v>
      </c>
      <c r="Q59" s="1">
        <f>'Banker Strategy Summary'!G47</f>
        <v>108.7818688341854</v>
      </c>
      <c r="R59" s="1">
        <f>'Banker Strategy Summary'!H47</f>
        <v>139.78987987909173</v>
      </c>
      <c r="S59" s="1">
        <f>'Banker Strategy Summary'!I47</f>
        <v>174.79676674877578</v>
      </c>
      <c r="T59" s="1">
        <f>'Banker Strategy Summary'!J47</f>
        <v>213.80243704846447</v>
      </c>
      <c r="U59" s="73">
        <v>2</v>
      </c>
      <c r="V59" s="1">
        <f>'Banker Strategy Summary'!U47</f>
        <v>69.761725430372962</v>
      </c>
      <c r="W59" s="1">
        <f>'Banker Strategy Summary'!V47</f>
        <v>86.602485897541015</v>
      </c>
      <c r="X59" s="1">
        <f>'Banker Strategy Summary'!W47</f>
        <v>108.85090554513408</v>
      </c>
      <c r="Y59" s="1">
        <f>'Banker Strategy Summary'!X47</f>
        <v>135.60796248106976</v>
      </c>
      <c r="Z59" s="1">
        <f>'Banker Strategy Summary'!Y47</f>
        <v>166.57987568962074</v>
      </c>
      <c r="AA59" s="1">
        <f>'Banker Strategy Summary'!Z47</f>
        <v>201.64853960317441</v>
      </c>
      <c r="AB59" s="1">
        <f>'Banker Strategy Summary'!AA47</f>
        <v>240.76041506951634</v>
      </c>
    </row>
    <row r="60" spans="1:28" x14ac:dyDescent="0.2">
      <c r="A60" s="73">
        <v>3</v>
      </c>
      <c r="B60" s="1">
        <f>'Player Strategy Summary'!B48</f>
        <v>48.493311926261761</v>
      </c>
      <c r="C60" s="1">
        <f>'Player Strategy Summary'!C48</f>
        <v>135.8351931263314</v>
      </c>
      <c r="D60" s="1">
        <f>'Player Strategy Summary'!D48</f>
        <v>299.09680462550716</v>
      </c>
      <c r="E60" s="1">
        <f>'Player Strategy Summary'!E48</f>
        <v>562.2836507105917</v>
      </c>
      <c r="F60" s="1">
        <f>'Player Strategy Summary'!F48</f>
        <v>949.42188090093327</v>
      </c>
      <c r="G60" s="1">
        <f>'Player Strategy Summary'!G48</f>
        <v>1484.5285689015666</v>
      </c>
      <c r="H60" s="1">
        <f>'Player Strategy Summary'!H48</f>
        <v>2191.6140741283803</v>
      </c>
      <c r="I60" s="1">
        <f>'Player Strategy Summary'!I48</f>
        <v>3094.684817893944</v>
      </c>
      <c r="J60" s="1">
        <f>'Player Strategy Summary'!J48</f>
        <v>4220.4804286794633</v>
      </c>
      <c r="K60" s="73">
        <v>3</v>
      </c>
      <c r="L60" s="1">
        <f>'Banker Strategy Summary'!B48</f>
        <v>48.429912023848445</v>
      </c>
      <c r="M60" s="1">
        <f>'Banker Strategy Summary'!C48</f>
        <v>135.7440320639499</v>
      </c>
      <c r="N60" s="1">
        <f>'Banker Strategy Summary'!D48</f>
        <v>298.97595103521058</v>
      </c>
      <c r="O60" s="1">
        <f>'Banker Strategy Summary'!E48</f>
        <v>562.13264234080918</v>
      </c>
      <c r="P60" s="1">
        <f>'Banker Strategy Summary'!F48</f>
        <v>949.24060036050514</v>
      </c>
      <c r="Q60" s="1">
        <f>'Banker Strategy Summary'!G48</f>
        <v>1484.3170000559769</v>
      </c>
      <c r="R60" s="1">
        <f>'Banker Strategy Summary'!H48</f>
        <v>2191.3722322914155</v>
      </c>
      <c r="S60" s="1">
        <f>'Banker Strategy Summary'!I48</f>
        <v>3094.4127269440005</v>
      </c>
      <c r="T60" s="1">
        <f>'Banker Strategy Summary'!J48</f>
        <v>4217.4426114414291</v>
      </c>
      <c r="U60" s="73">
        <v>3</v>
      </c>
      <c r="V60" s="1">
        <f>'Banker Strategy Summary'!U48</f>
        <v>420.79618944786375</v>
      </c>
      <c r="W60" s="1">
        <f>'Banker Strategy Summary'!V48</f>
        <v>690.69050182146452</v>
      </c>
      <c r="X60" s="1">
        <f>'Banker Strategy Summary'!W48</f>
        <v>1084.80490252762</v>
      </c>
      <c r="Y60" s="1">
        <f>'Banker Strategy Summary'!X48</f>
        <v>1626.1519248786426</v>
      </c>
      <c r="Z60" s="1">
        <f>'Banker Strategy Summary'!Y48</f>
        <v>2338.6016750438262</v>
      </c>
      <c r="AA60" s="1">
        <f>'Banker Strategy Summary'!Z48</f>
        <v>3246.2311999216436</v>
      </c>
      <c r="AB60" s="1">
        <f>'Banker Strategy Summary'!AA48</f>
        <v>4373.1596795392707</v>
      </c>
    </row>
    <row r="61" spans="1:28" x14ac:dyDescent="0.2">
      <c r="A61" s="73">
        <v>4</v>
      </c>
      <c r="B61" s="1">
        <f>'Player Strategy Summary'!B49</f>
        <v>181.79867366833716</v>
      </c>
      <c r="C61" s="1">
        <f>'Player Strategy Summary'!C49</f>
        <v>790.17622615819096</v>
      </c>
      <c r="D61" s="1">
        <f>'Player Strategy Summary'!D49</f>
        <v>2353.9655585370961</v>
      </c>
      <c r="E61" s="1">
        <f>'Player Strategy Summary'!E49</f>
        <v>5569.4644319702657</v>
      </c>
      <c r="F61" s="1">
        <f>'Player Strategy Summary'!F49</f>
        <v>11324.809834418698</v>
      </c>
      <c r="G61" s="1">
        <f>'Player Strategy Summary'!G49</f>
        <v>20700.066435838893</v>
      </c>
      <c r="H61" s="1">
        <f>'Player Strategy Summary'!H49</f>
        <v>34967.267645537213</v>
      </c>
      <c r="I61" s="1">
        <f>'Player Strategy Summary'!I49</f>
        <v>55590.432192805878</v>
      </c>
      <c r="J61" s="1">
        <f>'Player Strategy Summary'!J49</f>
        <v>84233.383624942566</v>
      </c>
      <c r="K61" s="73">
        <v>4</v>
      </c>
      <c r="L61" s="1">
        <f>'Banker Strategy Summary'!B49</f>
        <v>181.65003670754257</v>
      </c>
      <c r="M61" s="1">
        <f>'Banker Strategy Summary'!C49</f>
        <v>789.942382625199</v>
      </c>
      <c r="N61" s="1">
        <f>'Banker Strategy Summary'!D49</f>
        <v>2353.6467555174436</v>
      </c>
      <c r="O61" s="1">
        <f>'Banker Strategy Summary'!E49</f>
        <v>5569.0619343419103</v>
      </c>
      <c r="P61" s="1">
        <f>'Banker Strategy Summary'!F49</f>
        <v>11324.32460749858</v>
      </c>
      <c r="Q61" s="1">
        <f>'Banker Strategy Summary'!G49</f>
        <v>20699.499142301836</v>
      </c>
      <c r="R61" s="1">
        <f>'Banker Strategy Summary'!H49</f>
        <v>34966.618741546517</v>
      </c>
      <c r="S61" s="1">
        <f>'Banker Strategy Summary'!I49</f>
        <v>55589.701999736055</v>
      </c>
      <c r="T61" s="1">
        <f>'Banker Strategy Summary'!J49</f>
        <v>84224.760057444757</v>
      </c>
      <c r="U61" s="73">
        <v>4</v>
      </c>
      <c r="V61" s="1">
        <f>'Banker Strategy Summary'!U49</f>
        <v>2943.8230786195459</v>
      </c>
      <c r="W61" s="1">
        <f>'Banker Strategy Summary'!V49</f>
        <v>6247.1081489665612</v>
      </c>
      <c r="X61" s="1">
        <f>'Banker Strategy Summary'!W49</f>
        <v>12075.296377398165</v>
      </c>
      <c r="Y61" s="1">
        <f>'Banker Strategy Summary'!X49</f>
        <v>21509.131262753999</v>
      </c>
      <c r="Z61" s="1">
        <f>'Banker Strategy Summary'!Y49</f>
        <v>35823.268754389188</v>
      </c>
      <c r="AA61" s="1">
        <f>'Banker Strategy Summary'!Z49</f>
        <v>56484.252623839573</v>
      </c>
      <c r="AB61" s="1">
        <f>'Banker Strategy Summary'!AA49</f>
        <v>85150.12851721386</v>
      </c>
    </row>
    <row r="62" spans="1:28" x14ac:dyDescent="0.2">
      <c r="A62" s="73">
        <v>5</v>
      </c>
      <c r="B62" s="1">
        <f>'Player Strategy Summary'!B50</f>
        <v>704.5387096734388</v>
      </c>
      <c r="C62" s="1">
        <f>'Player Strategy Summary'!C50</f>
        <v>4691.0672451512337</v>
      </c>
      <c r="D62" s="1">
        <f>'Player Strategy Summary'!D50</f>
        <v>18751.879011322737</v>
      </c>
      <c r="E62" s="1">
        <f>'Player Strategy Summary'!E50</f>
        <v>55583.972297855682</v>
      </c>
      <c r="F62" s="1">
        <f>'Player Strategy Summary'!F50</f>
        <v>135755.71518767413</v>
      </c>
      <c r="G62" s="1">
        <f>'Player Strategy Summary'!G50</f>
        <v>289627.26415368891</v>
      </c>
      <c r="H62" s="1">
        <f>'Player Strategy Summary'!H50</f>
        <v>559270.69535708439</v>
      </c>
      <c r="I62" s="1">
        <f>'Player Strategy Summary'!I50</f>
        <v>1000390.0499519971</v>
      </c>
      <c r="J62" s="1">
        <f>'Player Strategy Summary'!J50</f>
        <v>1684262.2758726149</v>
      </c>
      <c r="K62" s="73">
        <v>5</v>
      </c>
      <c r="L62" s="1">
        <f>'Banker Strategy Summary'!B50</f>
        <v>704.18390162468904</v>
      </c>
      <c r="M62" s="1">
        <f>'Banker Strategy Summary'!C50</f>
        <v>4690.4828120386337</v>
      </c>
      <c r="N62" s="1">
        <f>'Banker Strategy Summary'!D50</f>
        <v>18751.075874440321</v>
      </c>
      <c r="O62" s="1">
        <f>'Banker Strategy Summary'!E50</f>
        <v>55582.957314604289</v>
      </c>
      <c r="P62" s="1">
        <f>'Banker Strategy Summary'!F50</f>
        <v>135754.49219892043</v>
      </c>
      <c r="Q62" s="1">
        <f>'Banker Strategy Summary'!G50</f>
        <v>289625.83542536676</v>
      </c>
      <c r="R62" s="1">
        <f>'Banker Strategy Summary'!H50</f>
        <v>559269.06231114932</v>
      </c>
      <c r="S62" s="1">
        <f>'Banker Strategy Summary'!I50</f>
        <v>1000388.2135290557</v>
      </c>
      <c r="T62" s="1">
        <f>'Banker Strategy Summary'!J50</f>
        <v>1684239.3128768108</v>
      </c>
      <c r="U62" s="73">
        <v>5</v>
      </c>
      <c r="V62" s="1">
        <f>'Banker Strategy Summary'!U50</f>
        <v>21829.693876314923</v>
      </c>
      <c r="W62" s="1">
        <f>'Banker Strategy Summary'!V50</f>
        <v>59355.159033138822</v>
      </c>
      <c r="X62" s="1">
        <f>'Banker Strategy Summary'!W50</f>
        <v>140071.27361579656</v>
      </c>
      <c r="Y62" s="1">
        <f>'Banker Strategy Summary'!X50</f>
        <v>294361.66333589569</v>
      </c>
      <c r="Z62" s="1">
        <f>'Banker Strategy Summary'!Y50</f>
        <v>564328.61038270767</v>
      </c>
      <c r="AA62" s="1">
        <f>'Banker Strategy Summary'!Z50</f>
        <v>1005700.819097999</v>
      </c>
      <c r="AB62" s="1">
        <f>'Banker Strategy Summary'!AA50</f>
        <v>1689752.4362348355</v>
      </c>
    </row>
    <row r="63" spans="1:28" x14ac:dyDescent="0.2">
      <c r="A63" s="73">
        <v>6</v>
      </c>
      <c r="B63" s="1">
        <f>'Player Strategy Summary'!B51</f>
        <v>2774.1027114495146</v>
      </c>
      <c r="C63" s="1">
        <f>'Player Strategy Summary'!C51</f>
        <v>28045.028468901823</v>
      </c>
      <c r="D63" s="1">
        <f>'Player Strategy Summary'!D51</f>
        <v>149851.86130705196</v>
      </c>
      <c r="E63" s="1">
        <f>'Player Strategy Summary'!E51</f>
        <v>555613.13554609183</v>
      </c>
      <c r="F63" s="1">
        <f>'Player Strategy Summary'!F51</f>
        <v>1628777.6791751746</v>
      </c>
      <c r="G63" s="1">
        <f>'Player Strategy Summary'!G51</f>
        <v>4054425.8258503946</v>
      </c>
      <c r="H63" s="1">
        <f>'Player Strategy Summary'!H51</f>
        <v>8947909.7337836884</v>
      </c>
      <c r="I63" s="1">
        <f>'Player Strategy Summary'!I51</f>
        <v>18006533.487283967</v>
      </c>
      <c r="J63" s="1">
        <f>'Player Strategy Summary'!J51</f>
        <v>33684326.893243298</v>
      </c>
      <c r="K63" s="73">
        <v>6</v>
      </c>
      <c r="L63" s="1">
        <f>'Banker Strategy Summary'!B51</f>
        <v>2773.2610673118375</v>
      </c>
      <c r="M63" s="1">
        <f>'Banker Strategy Summary'!C51</f>
        <v>28043.613224611025</v>
      </c>
      <c r="N63" s="1">
        <f>'Banker Strategy Summary'!D51</f>
        <v>149849.91585606264</v>
      </c>
      <c r="O63" s="1">
        <f>'Banker Strategy Summary'!E51</f>
        <v>555610.68043868791</v>
      </c>
      <c r="P63" s="1">
        <f>'Banker Strategy Summary'!F51</f>
        <v>1628774.7246900175</v>
      </c>
      <c r="Q63" s="1">
        <f>'Banker Strategy Summary'!G51</f>
        <v>4054422.3777068788</v>
      </c>
      <c r="R63" s="1">
        <f>'Banker Strategy Summary'!H51</f>
        <v>8947905.7954487167</v>
      </c>
      <c r="S63" s="1">
        <f>'Banker Strategy Summary'!I51</f>
        <v>18006529.060998149</v>
      </c>
      <c r="T63" s="1">
        <f>'Banker Strategy Summary'!J51</f>
        <v>33684268.222592637</v>
      </c>
      <c r="U63" s="73">
        <v>6</v>
      </c>
      <c r="V63" s="1">
        <f>'Banker Strategy Summary'!U51</f>
        <v>166602.4330191804</v>
      </c>
      <c r="W63" s="1">
        <f>'Banker Strategy Summary'!V51</f>
        <v>577203.56232891651</v>
      </c>
      <c r="X63" s="1">
        <f>'Banker Strategy Summary'!W51</f>
        <v>1654034.3724406054</v>
      </c>
      <c r="Y63" s="1">
        <f>'Banker Strategy Summary'!X51</f>
        <v>4082411.5829788293</v>
      </c>
      <c r="Z63" s="1">
        <f>'Banker Strategy Summary'!Y51</f>
        <v>8977947.4278733656</v>
      </c>
      <c r="AA63" s="1">
        <f>'Banker Strategy Summary'!Z51</f>
        <v>18038141.057308327</v>
      </c>
      <c r="AB63" s="1">
        <f>'Banker Strategy Summary'!AA51</f>
        <v>33717103.078756079</v>
      </c>
    </row>
    <row r="64" spans="1:28" x14ac:dyDescent="0.2">
      <c r="A64" s="73">
        <v>7</v>
      </c>
      <c r="B64" s="1">
        <f>'Player Strategy Summary'!B52</f>
        <v>11009.329764837506</v>
      </c>
      <c r="C64" s="1">
        <f>'Player Strategy Summary'!C52</f>
        <v>168065.15808035879</v>
      </c>
      <c r="D64" s="1">
        <f>'Player Strategy Summary'!D52</f>
        <v>1198484.0361653499</v>
      </c>
      <c r="E64" s="1">
        <f>'Player Strategy Summary'!E52</f>
        <v>5555671.6970497165</v>
      </c>
      <c r="F64" s="1">
        <f>'Player Strategy Summary'!F52</f>
        <v>19544741.877648223</v>
      </c>
      <c r="G64" s="1">
        <f>'Player Strategy Summary'!G52</f>
        <v>56761239.259672076</v>
      </c>
      <c r="H64" s="1">
        <f>'Player Strategy Summary'!H52</f>
        <v>143165700.16302022</v>
      </c>
      <c r="I64" s="1">
        <f>'Player Strategy Summary'!I52</f>
        <v>324116612.75737441</v>
      </c>
      <c r="J64" s="1">
        <f>'Player Strategy Summary'!J52</f>
        <v>673684471.38984227</v>
      </c>
      <c r="K64" s="73">
        <v>7</v>
      </c>
      <c r="L64" s="1">
        <f>'Banker Strategy Summary'!B52</f>
        <v>11007.360651503715</v>
      </c>
      <c r="M64" s="1">
        <f>'Banker Strategy Summary'!C52</f>
        <v>168061.82335419665</v>
      </c>
      <c r="N64" s="1">
        <f>'Banker Strategy Summary'!D52</f>
        <v>1198479.4615164017</v>
      </c>
      <c r="O64" s="1">
        <f>'Banker Strategy Summary'!E52</f>
        <v>5555665.9337952174</v>
      </c>
      <c r="P64" s="1">
        <f>'Banker Strategy Summary'!F52</f>
        <v>19544734.950083058</v>
      </c>
      <c r="Q64" s="1">
        <f>'Banker Strategy Summary'!G52</f>
        <v>56761231.180982292</v>
      </c>
      <c r="R64" s="1">
        <f>'Banker Strategy Summary'!H52</f>
        <v>143165690.94108769</v>
      </c>
      <c r="S64" s="1">
        <f>'Banker Strategy Summary'!I52</f>
        <v>324116602.39724094</v>
      </c>
      <c r="T64" s="1">
        <f>'Banker Strategy Summary'!J52</f>
        <v>673684325.64609802</v>
      </c>
      <c r="U64" s="73">
        <v>7</v>
      </c>
      <c r="V64" s="1">
        <f>'Banker Strategy Summary'!U52</f>
        <v>1292175.549449896</v>
      </c>
      <c r="W64" s="1">
        <f>'Banker Strategy Summary'!V52</f>
        <v>5681359.3142163847</v>
      </c>
      <c r="X64" s="1">
        <f>'Banker Strategy Summary'!W52</f>
        <v>19693923.837002128</v>
      </c>
      <c r="Y64" s="1">
        <f>'Banker Strategy Summary'!X52</f>
        <v>56927441.614067696</v>
      </c>
      <c r="Z64" s="1">
        <f>'Banker Strategy Summary'!Y52</f>
        <v>143344444.42054379</v>
      </c>
      <c r="AA64" s="1">
        <f>'Banker Strategy Summary'!Z52</f>
        <v>324304809.6088109</v>
      </c>
      <c r="AB64" s="1">
        <f>'Banker Strategy Summary'!AA52</f>
        <v>673879807.01401579</v>
      </c>
    </row>
    <row r="65" spans="1:28" x14ac:dyDescent="0.2">
      <c r="A65" s="73">
        <v>8</v>
      </c>
      <c r="B65" s="1">
        <f>'Player Strategy Summary'!B53</f>
        <v>43863.952926860213</v>
      </c>
      <c r="C65" s="1">
        <f>'Player Strategy Summary'!C53</f>
        <v>1007977.7305239307</v>
      </c>
      <c r="D65" s="1">
        <f>'Player Strategy Summary'!D53</f>
        <v>9587204.7554465272</v>
      </c>
      <c r="E65" s="1">
        <f>'Player Strategy Summary'!E53</f>
        <v>55555789.266571052</v>
      </c>
      <c r="F65" s="1">
        <f>'Player Strategy Summary'!F53</f>
        <v>234535710.80507439</v>
      </c>
      <c r="G65" s="1">
        <f>'Player Strategy Summary'!G53</f>
        <v>794655890.74426591</v>
      </c>
      <c r="H65" s="1">
        <f>'Player Strategy Summary'!H53</f>
        <v>2290649473.7261782</v>
      </c>
      <c r="I65" s="1">
        <f>'Player Strategy Summary'!I53</f>
        <v>5834097028.0908966</v>
      </c>
      <c r="J65" s="1">
        <f>'Player Strategy Summary'!J53</f>
        <v>13473684794.506386</v>
      </c>
      <c r="K65" s="73">
        <v>8</v>
      </c>
      <c r="L65" s="1">
        <f>'Banker Strategy Summary'!B53</f>
        <v>43859.41546484235</v>
      </c>
      <c r="M65" s="1">
        <f>'Banker Strategy Summary'!C53</f>
        <v>1007970.0428834031</v>
      </c>
      <c r="N65" s="1">
        <f>'Banker Strategy Summary'!D53</f>
        <v>9587194.2352252472</v>
      </c>
      <c r="O65" s="1">
        <f>'Banker Strategy Summary'!E53</f>
        <v>55555776.032493524</v>
      </c>
      <c r="P65" s="1">
        <f>'Banker Strategy Summary'!F53</f>
        <v>234535694.91189477</v>
      </c>
      <c r="Q65" s="1">
        <f>'Banker Strategy Summary'!G53</f>
        <v>794655872.22138882</v>
      </c>
      <c r="R65" s="1">
        <f>'Banker Strategy Summary'!H53</f>
        <v>2290649452.5910616</v>
      </c>
      <c r="S65" s="1">
        <f>'Banker Strategy Summary'!I53</f>
        <v>5834097004.3546314</v>
      </c>
      <c r="T65" s="1">
        <f>'Banker Strategy Summary'!J53</f>
        <v>13473684439.705317</v>
      </c>
      <c r="U65" s="73">
        <v>8</v>
      </c>
      <c r="V65" s="1">
        <f>'Banker Strategy Summary'!U53</f>
        <v>10121142.291437617</v>
      </c>
      <c r="W65" s="1">
        <f>'Banker Strategy Summary'!V53</f>
        <v>56294869.668565616</v>
      </c>
      <c r="X65" s="1">
        <f>'Banker Strategy Summary'!W53</f>
        <v>235421168.65957087</v>
      </c>
      <c r="Y65" s="1">
        <f>'Banker Strategy Summary'!X53</f>
        <v>795645087.84297252</v>
      </c>
      <c r="Z65" s="1">
        <f>'Banker Strategy Summary'!Y53</f>
        <v>2291713991.9990907</v>
      </c>
      <c r="AA65" s="1">
        <f>'Banker Strategy Summary'!Z53</f>
        <v>5835217715.4403601</v>
      </c>
      <c r="AB65" s="1">
        <f>'Banker Strategy Summary'!AA53</f>
        <v>13474847996.82654</v>
      </c>
    </row>
    <row r="66" spans="1:28" x14ac:dyDescent="0.2">
      <c r="A66" s="73">
        <v>9</v>
      </c>
      <c r="B66" s="1">
        <f>'Player Strategy Summary'!B54</f>
        <v>175109.52587400272</v>
      </c>
      <c r="C66" s="1">
        <f>'Player Strategy Summary'!C54</f>
        <v>6047035.4342536265</v>
      </c>
      <c r="D66" s="1">
        <f>'Player Strategy Summary'!D54</f>
        <v>76696294.908747122</v>
      </c>
      <c r="E66" s="1">
        <f>'Player Strategy Summary'!E54</f>
        <v>555556025.29167295</v>
      </c>
      <c r="F66" s="1">
        <f>'Player Strategy Summary'!F54</f>
        <v>2814426129.7211485</v>
      </c>
      <c r="G66" s="1">
        <f>'Player Strategy Summary'!G54</f>
        <v>11125179530.951485</v>
      </c>
      <c r="H66" s="1">
        <f>'Player Strategy Summary'!H54</f>
        <v>36650388094.268761</v>
      </c>
      <c r="I66" s="1">
        <f>'Player Strategy Summary'!I54</f>
        <v>105013742468.35399</v>
      </c>
      <c r="J66" s="1">
        <f>'Player Strategy Summary'!J54</f>
        <v>269473685517.04318</v>
      </c>
      <c r="K66" s="73">
        <v>9</v>
      </c>
      <c r="L66" s="1">
        <f>'Banker Strategy Summary'!B54</f>
        <v>175099.21842268435</v>
      </c>
      <c r="M66" s="1">
        <f>'Banker Strategy Summary'!C54</f>
        <v>6047018.0146725141</v>
      </c>
      <c r="N66" s="1">
        <f>'Banker Strategy Summary'!D54</f>
        <v>76696271.124253154</v>
      </c>
      <c r="O66" s="1">
        <f>'Banker Strategy Summary'!E54</f>
        <v>555555995.40738416</v>
      </c>
      <c r="P66" s="1">
        <f>'Banker Strategy Summary'!F54</f>
        <v>2814426093.857862</v>
      </c>
      <c r="Q66" s="1">
        <f>'Banker Strategy Summary'!G54</f>
        <v>11125179489.173735</v>
      </c>
      <c r="R66" s="1">
        <f>'Banker Strategy Summary'!H54</f>
        <v>36650388046.614685</v>
      </c>
      <c r="S66" s="1">
        <f>'Banker Strategy Summary'!I54</f>
        <v>105013742414.84763</v>
      </c>
      <c r="T66" s="1">
        <f>'Banker Strategy Summary'!J54</f>
        <v>269473684666.25854</v>
      </c>
      <c r="U66" s="73">
        <v>9</v>
      </c>
      <c r="V66" s="1">
        <f>'Banker Strategy Summary'!U54</f>
        <v>79779166.193980679</v>
      </c>
      <c r="W66" s="1">
        <f>'Banker Strategy Summary'!V54</f>
        <v>559928482.45643699</v>
      </c>
      <c r="X66" s="1">
        <f>'Banker Strategy Summary'!W54</f>
        <v>2819695055.1855879</v>
      </c>
      <c r="Y66" s="1">
        <f>'Banker Strategy Summary'!X54</f>
        <v>11131072898.808167</v>
      </c>
      <c r="Z66" s="1">
        <f>'Banker Strategy Summary'!Y54</f>
        <v>36656729988.534286</v>
      </c>
      <c r="AA66" s="1">
        <f>'Banker Strategy Summary'!Z54</f>
        <v>105020416225.20395</v>
      </c>
      <c r="AB66" s="1">
        <f>'Banker Strategy Summary'!AA54</f>
        <v>269480609852.06003</v>
      </c>
    </row>
    <row r="67" spans="1:28" x14ac:dyDescent="0.2">
      <c r="A67" s="73">
        <v>10</v>
      </c>
      <c r="B67" s="1">
        <f>'Player Strategy Summary'!B55</f>
        <v>699745.32223097025</v>
      </c>
      <c r="C67" s="1">
        <f>'Player Strategy Summary'!C55</f>
        <v>36280543.915463999</v>
      </c>
      <c r="D67" s="1">
        <f>'Player Strategy Summary'!D55</f>
        <v>613567660.63575161</v>
      </c>
      <c r="E67" s="1">
        <f>'Player Strategy Summary'!E55</f>
        <v>5555556499.1164598</v>
      </c>
      <c r="F67" s="1">
        <f>'Player Strategy Summary'!F55</f>
        <v>33773108729.683556</v>
      </c>
      <c r="G67" s="1">
        <f>'Player Strategy Summary'!G55</f>
        <v>155752507517.85376</v>
      </c>
      <c r="H67" s="1">
        <f>'Player Strategy Summary'!H55</f>
        <v>586406202490.2019</v>
      </c>
      <c r="I67" s="1">
        <f>'Player Strategy Summary'!I55</f>
        <v>1890247356296.0918</v>
      </c>
      <c r="J67" s="1">
        <f>'Player Strategy Summary'!J55</f>
        <v>5389473687132.7422</v>
      </c>
      <c r="K67" s="73">
        <v>10</v>
      </c>
      <c r="L67" s="1">
        <f>'Banker Strategy Summary'!B55</f>
        <v>699722.20130895858</v>
      </c>
      <c r="M67" s="1">
        <f>'Banker Strategy Summary'!C55</f>
        <v>36280504.981341377</v>
      </c>
      <c r="N67" s="1">
        <f>'Banker Strategy Summary'!D55</f>
        <v>613567607.57703841</v>
      </c>
      <c r="O67" s="1">
        <f>'Banker Strategy Summary'!E55</f>
        <v>5555556432.5145025</v>
      </c>
      <c r="P67" s="1">
        <f>'Banker Strategy Summary'!F55</f>
        <v>33773108649.801689</v>
      </c>
      <c r="Q67" s="1">
        <f>'Banker Strategy Summary'!G55</f>
        <v>155752507424.83218</v>
      </c>
      <c r="R67" s="1">
        <f>'Banker Strategy Summary'!H55</f>
        <v>586406202384.12317</v>
      </c>
      <c r="S67" s="1">
        <f>'Banker Strategy Summary'!I55</f>
        <v>1890247356177.0071</v>
      </c>
      <c r="T67" s="1">
        <f>'Banker Strategy Summary'!J55</f>
        <v>5389473685116.2529</v>
      </c>
      <c r="U67" s="73">
        <v>10</v>
      </c>
      <c r="V67" s="1">
        <f>'Banker Strategy Summary'!U55</f>
        <v>631533272.63851047</v>
      </c>
      <c r="W67" s="1">
        <f>'Banker Strategy Summary'!V55</f>
        <v>5581518816.0898581</v>
      </c>
      <c r="X67" s="1">
        <f>'Banker Strategy Summary'!W55</f>
        <v>33804502571.89616</v>
      </c>
      <c r="Y67" s="1">
        <f>'Banker Strategy Summary'!X55</f>
        <v>155787634533.44745</v>
      </c>
      <c r="Z67" s="1">
        <f>'Banker Strategy Summary'!Y55</f>
        <v>586443989565.32422</v>
      </c>
      <c r="AA67" s="1">
        <f>'Banker Strategy Summary'!Z55</f>
        <v>1890287099228.5923</v>
      </c>
      <c r="AB67" s="1">
        <f>'Banker Strategy Summary'!AA55</f>
        <v>5389514900516.9707</v>
      </c>
    </row>
  </sheetData>
  <sheetProtection sheet="1" objects="1" scenarios="1"/>
  <mergeCells count="22">
    <mergeCell ref="B46:J46"/>
    <mergeCell ref="V46:AB46"/>
    <mergeCell ref="B57:J57"/>
    <mergeCell ref="V57:AB57"/>
    <mergeCell ref="L46:T46"/>
    <mergeCell ref="L57:T57"/>
    <mergeCell ref="B24:J24"/>
    <mergeCell ref="B35:J35"/>
    <mergeCell ref="V24:AB24"/>
    <mergeCell ref="V35:AB35"/>
    <mergeCell ref="A1:J1"/>
    <mergeCell ref="K1:T1"/>
    <mergeCell ref="K2:T2"/>
    <mergeCell ref="L24:T24"/>
    <mergeCell ref="L35:T35"/>
    <mergeCell ref="AD2:AE2"/>
    <mergeCell ref="U1:AB1"/>
    <mergeCell ref="U2:AB2"/>
    <mergeCell ref="A2:J2"/>
    <mergeCell ref="A13:J13"/>
    <mergeCell ref="K13:T13"/>
    <mergeCell ref="U13:AB13"/>
  </mergeCells>
  <conditionalFormatting sqref="B4:J12">
    <cfRule type="colorScale" priority="21">
      <colorScale>
        <cfvo type="num" val="0"/>
        <cfvo type="percentile" val="50"/>
        <cfvo type="num" val="MAX($B$4:$J$12)"/>
        <color rgb="FFFF0000"/>
        <color rgb="FFFFEB84"/>
        <color rgb="FF00B050"/>
      </colorScale>
    </cfRule>
  </conditionalFormatting>
  <conditionalFormatting sqref="B26:J34">
    <cfRule type="colorScale" priority="20">
      <colorScale>
        <cfvo type="num" val="MIN($B$26:$J$34)"/>
        <cfvo type="percentile" val="50"/>
        <cfvo type="num" val="150"/>
        <color rgb="FF00B050"/>
        <color rgb="FFFFEB84"/>
        <color rgb="FFFF0000"/>
      </colorScale>
    </cfRule>
  </conditionalFormatting>
  <conditionalFormatting sqref="B37:J45">
    <cfRule type="colorScale" priority="19">
      <colorScale>
        <cfvo type="num" val="0"/>
        <cfvo type="num" val="MAX($B$37:$J$45)"/>
        <color rgb="FFFF0000"/>
        <color rgb="FF00B050"/>
      </colorScale>
    </cfRule>
  </conditionalFormatting>
  <conditionalFormatting sqref="V4:AB12">
    <cfRule type="colorScale" priority="18">
      <colorScale>
        <cfvo type="num" val="0"/>
        <cfvo type="percentile" val="50"/>
        <cfvo type="num" val="MAX($V$4:$AB$12)"/>
        <color rgb="FFFF0000"/>
        <color rgb="FFFFEB84"/>
        <color rgb="FF00B050"/>
      </colorScale>
    </cfRule>
  </conditionalFormatting>
  <conditionalFormatting sqref="V26:AB34">
    <cfRule type="colorScale" priority="17">
      <colorScale>
        <cfvo type="num" val="MIN($V$26:$AB$34)"/>
        <cfvo type="percentile" val="50"/>
        <cfvo type="num" val="150"/>
        <color rgb="FF00B050"/>
        <color rgb="FFFFEB84"/>
        <color rgb="FFFF0000"/>
      </colorScale>
    </cfRule>
  </conditionalFormatting>
  <conditionalFormatting sqref="V37:AB45">
    <cfRule type="colorScale" priority="16">
      <colorScale>
        <cfvo type="num" val="0"/>
        <cfvo type="num" val="MAX($V$37:$AB$45)"/>
        <color rgb="FFFF0000"/>
        <color rgb="FF00B050"/>
      </colorScale>
    </cfRule>
  </conditionalFormatting>
  <conditionalFormatting sqref="B48:J56">
    <cfRule type="colorScale" priority="15">
      <colorScale>
        <cfvo type="num" val="MIN($B$26:$J$34)"/>
        <cfvo type="percentile" val="50"/>
        <cfvo type="num" val="150"/>
        <color rgb="FF00B050"/>
        <color rgb="FFFFEB84"/>
        <color rgb="FFFF0000"/>
      </colorScale>
    </cfRule>
  </conditionalFormatting>
  <conditionalFormatting sqref="V48:AB56">
    <cfRule type="colorScale" priority="14">
      <colorScale>
        <cfvo type="num" val="MIN($V$26:$AB$34)"/>
        <cfvo type="percentile" val="50"/>
        <cfvo type="num" val="150"/>
        <color rgb="FF00B050"/>
        <color rgb="FFFFEB84"/>
        <color rgb="FFFF0000"/>
      </colorScale>
    </cfRule>
  </conditionalFormatting>
  <conditionalFormatting sqref="B59:J67">
    <cfRule type="colorScale" priority="13">
      <colorScale>
        <cfvo type="num" val="MIN($B$26:$J$34)"/>
        <cfvo type="percentile" val="50"/>
        <cfvo type="num" val="150"/>
        <color rgb="FF00B050"/>
        <color rgb="FFFFEB84"/>
        <color rgb="FFFF0000"/>
      </colorScale>
    </cfRule>
  </conditionalFormatting>
  <conditionalFormatting sqref="V59:AB67">
    <cfRule type="colorScale" priority="12">
      <colorScale>
        <cfvo type="num" val="MIN($V$26:$AB$34)"/>
        <cfvo type="percentile" val="50"/>
        <cfvo type="num" val="150"/>
        <color rgb="FF00B050"/>
        <color rgb="FFFFEB84"/>
        <color rgb="FFFF0000"/>
      </colorScale>
    </cfRule>
  </conditionalFormatting>
  <conditionalFormatting sqref="L4:T12">
    <cfRule type="colorScale" priority="11">
      <colorScale>
        <cfvo type="num" val="0"/>
        <cfvo type="percentile" val="50"/>
        <cfvo type="num" val="MAX($B$4:$J$12)"/>
        <color rgb="FFFF0000"/>
        <color rgb="FFFFEB84"/>
        <color rgb="FF00B050"/>
      </colorScale>
    </cfRule>
  </conditionalFormatting>
  <conditionalFormatting sqref="L26:T34">
    <cfRule type="colorScale" priority="10">
      <colorScale>
        <cfvo type="num" val="MIN($B$26:$J$34)"/>
        <cfvo type="percentile" val="50"/>
        <cfvo type="num" val="150"/>
        <color rgb="FF00B050"/>
        <color rgb="FFFFEB84"/>
        <color rgb="FFFF0000"/>
      </colorScale>
    </cfRule>
  </conditionalFormatting>
  <conditionalFormatting sqref="L37:T45">
    <cfRule type="colorScale" priority="9">
      <colorScale>
        <cfvo type="num" val="0"/>
        <cfvo type="num" val="MAX($B$37:$J$45)"/>
        <color rgb="FFFF0000"/>
        <color rgb="FF00B050"/>
      </colorScale>
    </cfRule>
  </conditionalFormatting>
  <conditionalFormatting sqref="L48:T56">
    <cfRule type="colorScale" priority="8">
      <colorScale>
        <cfvo type="num" val="MIN($B$26:$J$34)"/>
        <cfvo type="percentile" val="50"/>
        <cfvo type="num" val="150"/>
        <color rgb="FF00B050"/>
        <color rgb="FFFFEB84"/>
        <color rgb="FFFF0000"/>
      </colorScale>
    </cfRule>
  </conditionalFormatting>
  <conditionalFormatting sqref="L59:T67">
    <cfRule type="colorScale" priority="7">
      <colorScale>
        <cfvo type="num" val="MIN($B$26:$J$34)"/>
        <cfvo type="percentile" val="50"/>
        <cfvo type="num" val="150"/>
        <color rgb="FF00B050"/>
        <color rgb="FFFFEB84"/>
        <color rgb="FFFF0000"/>
      </colorScale>
    </cfRule>
  </conditionalFormatting>
  <conditionalFormatting sqref="B15:J23">
    <cfRule type="colorScale" priority="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L15:T23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15:AB23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25" right="0.25" top="0.75" bottom="0.75" header="0.3" footer="0.3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42"/>
  <sheetViews>
    <sheetView workbookViewId="0">
      <selection activeCell="H20" sqref="H20"/>
    </sheetView>
  </sheetViews>
  <sheetFormatPr baseColWidth="10" defaultColWidth="8.83203125" defaultRowHeight="15" x14ac:dyDescent="0.2"/>
  <cols>
    <col min="1" max="4" width="8.83203125" style="8"/>
    <col min="5" max="5" width="9.6640625" style="8" bestFit="1" customWidth="1"/>
    <col min="6" max="6" width="8.6640625" style="8" bestFit="1" customWidth="1"/>
    <col min="7" max="16384" width="8.83203125" style="8"/>
  </cols>
  <sheetData>
    <row r="2" spans="2:9" ht="16" thickBot="1" x14ac:dyDescent="0.25"/>
    <row r="3" spans="2:9" ht="16" customHeight="1" thickBot="1" x14ac:dyDescent="0.25">
      <c r="B3" s="211"/>
      <c r="C3" s="212"/>
      <c r="D3" s="11" t="s">
        <v>1</v>
      </c>
      <c r="E3" s="22" t="s">
        <v>3</v>
      </c>
      <c r="F3" s="62" t="s">
        <v>2</v>
      </c>
      <c r="G3" s="94" t="s">
        <v>41</v>
      </c>
      <c r="H3" s="102" t="s">
        <v>5</v>
      </c>
      <c r="I3" s="103" t="s">
        <v>6</v>
      </c>
    </row>
    <row r="4" spans="2:9" x14ac:dyDescent="0.2">
      <c r="B4" s="213" t="s">
        <v>38</v>
      </c>
      <c r="C4" s="214"/>
      <c r="D4" s="10">
        <f>Summary!B4</f>
        <v>0.44321034710668966</v>
      </c>
      <c r="E4" s="56">
        <f>D4</f>
        <v>0.44321034710668966</v>
      </c>
      <c r="F4" s="61">
        <f>D4/(D4+D5)</f>
        <v>0.49968736740065617</v>
      </c>
      <c r="G4" s="95">
        <f>F4</f>
        <v>0.49968736740065617</v>
      </c>
      <c r="H4" s="100">
        <v>1</v>
      </c>
      <c r="I4" s="101">
        <f>H4*F4-1*F5</f>
        <v>-6.252651986877189E-4</v>
      </c>
    </row>
    <row r="5" spans="2:9" x14ac:dyDescent="0.2">
      <c r="B5" s="215" t="s">
        <v>39</v>
      </c>
      <c r="C5" s="216"/>
      <c r="D5" s="12">
        <f>Summary!B2</f>
        <v>0.44376494188699339</v>
      </c>
      <c r="E5" s="57">
        <f>D5</f>
        <v>0.44376494188699339</v>
      </c>
      <c r="F5" s="60">
        <f>D5/(D5+D4)</f>
        <v>0.50031263259934389</v>
      </c>
      <c r="G5" s="96">
        <f>F5</f>
        <v>0.50031263259934389</v>
      </c>
      <c r="H5" s="98">
        <v>0.95</v>
      </c>
      <c r="I5" s="99">
        <f>H5*F5-1*F4</f>
        <v>-2.4390366431279509E-2</v>
      </c>
    </row>
    <row r="6" spans="2:9" ht="16" thickBot="1" x14ac:dyDescent="0.25">
      <c r="B6" s="219" t="s">
        <v>40</v>
      </c>
      <c r="C6" s="220"/>
      <c r="D6" s="55">
        <f>Summary!B3</f>
        <v>0.11302471100631753</v>
      </c>
      <c r="E6" s="58">
        <f>D6</f>
        <v>0.11302471100631753</v>
      </c>
      <c r="F6" s="63"/>
      <c r="G6" s="57"/>
      <c r="H6" s="12"/>
      <c r="I6" s="104"/>
    </row>
    <row r="7" spans="2:9" ht="16" thickBot="1" x14ac:dyDescent="0.25">
      <c r="B7" s="217" t="s">
        <v>0</v>
      </c>
      <c r="C7" s="218"/>
      <c r="D7" s="13">
        <f>SUM(D4:D6)</f>
        <v>1.0000000000000007</v>
      </c>
      <c r="E7" s="59">
        <f>D7</f>
        <v>1.0000000000000007</v>
      </c>
      <c r="F7" s="64">
        <f>SUM(F4:F6)</f>
        <v>1</v>
      </c>
      <c r="G7" s="97">
        <f>SUM(G4:G6)</f>
        <v>1</v>
      </c>
      <c r="H7" s="13"/>
      <c r="I7" s="105"/>
    </row>
    <row r="41" spans="1:1" ht="16" thickBot="1" x14ac:dyDescent="0.25">
      <c r="A41" s="14" t="e">
        <f>SUM(#REF!)-#REF!</f>
        <v>#REF!</v>
      </c>
    </row>
    <row r="42" spans="1:1" ht="16" thickBot="1" x14ac:dyDescent="0.25">
      <c r="A42" s="15" t="e">
        <f>SUM(#REF!)</f>
        <v>#REF!</v>
      </c>
    </row>
  </sheetData>
  <mergeCells count="5">
    <mergeCell ref="B3:C3"/>
    <mergeCell ref="B4:C4"/>
    <mergeCell ref="B5:C5"/>
    <mergeCell ref="B7:C7"/>
    <mergeCell ref="B6:C6"/>
  </mergeCells>
  <phoneticPr fontId="9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W48"/>
  <sheetViews>
    <sheetView workbookViewId="0">
      <selection activeCell="F11" sqref="F11"/>
    </sheetView>
  </sheetViews>
  <sheetFormatPr baseColWidth="10" defaultColWidth="8.83203125" defaultRowHeight="16" x14ac:dyDescent="0.2"/>
  <cols>
    <col min="18" max="18" width="8.83203125" style="81"/>
    <col min="21" max="21" width="8.83203125" style="81"/>
  </cols>
  <sheetData>
    <row r="2" spans="1:23" x14ac:dyDescent="0.2">
      <c r="A2" t="s">
        <v>4</v>
      </c>
      <c r="B2" s="34" t="s">
        <v>12</v>
      </c>
      <c r="C2" s="35">
        <f>'WL Prob'!F4</f>
        <v>0.49968736740065617</v>
      </c>
      <c r="D2" s="34" t="s">
        <v>13</v>
      </c>
      <c r="E2" s="35">
        <f>'WL Prob'!F5</f>
        <v>0.50031263259934389</v>
      </c>
      <c r="F2" t="s">
        <v>5</v>
      </c>
      <c r="G2">
        <v>1</v>
      </c>
      <c r="H2" t="s">
        <v>46</v>
      </c>
      <c r="I2">
        <v>-1</v>
      </c>
      <c r="J2" s="34" t="s">
        <v>14</v>
      </c>
      <c r="K2" s="35">
        <f>C2*G2-E2*I2</f>
        <v>1</v>
      </c>
    </row>
    <row r="4" spans="1:23" x14ac:dyDescent="0.2">
      <c r="A4" s="221" t="s">
        <v>15</v>
      </c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</row>
    <row r="5" spans="1:23" x14ac:dyDescent="0.2">
      <c r="A5" t="s">
        <v>10</v>
      </c>
      <c r="B5">
        <f>$C$2</f>
        <v>0.49968736740065617</v>
      </c>
      <c r="C5" t="s">
        <v>11</v>
      </c>
      <c r="D5">
        <f>$E$2</f>
        <v>0.50031263259934389</v>
      </c>
      <c r="E5" t="s">
        <v>5</v>
      </c>
      <c r="F5">
        <f>$G$2</f>
        <v>1</v>
      </c>
      <c r="G5" t="s">
        <v>46</v>
      </c>
      <c r="H5">
        <f>$I$2</f>
        <v>-1</v>
      </c>
      <c r="I5" t="s">
        <v>6</v>
      </c>
      <c r="J5">
        <f>$K$2</f>
        <v>1</v>
      </c>
    </row>
    <row r="6" spans="1:23" ht="17" thickBot="1" x14ac:dyDescent="0.25"/>
    <row r="7" spans="1:23" ht="17" thickBot="1" x14ac:dyDescent="0.25">
      <c r="A7" s="24"/>
      <c r="B7" s="24">
        <v>1</v>
      </c>
      <c r="C7" s="39">
        <v>0</v>
      </c>
      <c r="D7" s="36">
        <v>-1</v>
      </c>
      <c r="E7" s="31">
        <v>-2</v>
      </c>
      <c r="F7" s="31">
        <v>-3</v>
      </c>
      <c r="G7" s="31">
        <v>-4</v>
      </c>
      <c r="H7" s="31">
        <v>-5</v>
      </c>
      <c r="I7" s="31">
        <v>-6</v>
      </c>
      <c r="J7" s="31">
        <v>-7</v>
      </c>
      <c r="K7" s="31">
        <v>-8</v>
      </c>
      <c r="L7" s="31">
        <v>-9</v>
      </c>
      <c r="M7" s="25">
        <v>-10</v>
      </c>
      <c r="N7" t="s">
        <v>19</v>
      </c>
      <c r="R7" s="84" t="s">
        <v>7</v>
      </c>
      <c r="S7" s="42" t="s">
        <v>17</v>
      </c>
      <c r="T7" s="43" t="s">
        <v>20</v>
      </c>
      <c r="U7" s="82" t="s">
        <v>6</v>
      </c>
      <c r="V7" s="49" t="s">
        <v>5</v>
      </c>
      <c r="W7" s="49" t="s">
        <v>45</v>
      </c>
    </row>
    <row r="8" spans="1:23" x14ac:dyDescent="0.2">
      <c r="A8" s="23">
        <v>1</v>
      </c>
      <c r="B8" s="18">
        <f>C8*B5</f>
        <v>0.49968736740065617</v>
      </c>
      <c r="C8" s="18">
        <v>1</v>
      </c>
      <c r="D8" s="37">
        <f>C8*D5</f>
        <v>0.50031263259934389</v>
      </c>
      <c r="E8" s="27"/>
      <c r="F8" s="27"/>
      <c r="G8" s="27"/>
      <c r="H8" s="27"/>
      <c r="I8" s="27"/>
      <c r="J8" s="27"/>
      <c r="K8" s="27"/>
      <c r="L8" s="27"/>
      <c r="M8" s="9"/>
      <c r="N8">
        <f>B8+D8</f>
        <v>1</v>
      </c>
      <c r="R8" s="85">
        <f>B8-D8</f>
        <v>-6.252651986877189E-4</v>
      </c>
      <c r="S8" s="26">
        <f>SUM(C8)*$B$5*$F$5</f>
        <v>0.49968736740065617</v>
      </c>
      <c r="T8" s="9">
        <f>SUM(C8)*$D$5*$H$5</f>
        <v>-0.50031263259934389</v>
      </c>
      <c r="U8" s="91">
        <f>S8+T8</f>
        <v>-6.252651986877189E-4</v>
      </c>
      <c r="V8" s="68">
        <f>(U8-W8*D8)/B8</f>
        <v>1</v>
      </c>
      <c r="W8" s="18">
        <f>-COUNT(D8:M8)</f>
        <v>-1</v>
      </c>
    </row>
    <row r="9" spans="1:23" x14ac:dyDescent="0.2">
      <c r="A9" s="20">
        <v>2</v>
      </c>
      <c r="B9" s="19">
        <f>C9*B5</f>
        <v>0.6662497363759714</v>
      </c>
      <c r="C9" s="19">
        <f>1/(1-B5*D5)</f>
        <v>1.3333331595748812</v>
      </c>
      <c r="D9" s="32">
        <f>C9*D5</f>
        <v>0.6670834231989099</v>
      </c>
      <c r="E9" s="1">
        <f>D9*D5</f>
        <v>0.33375026362402882</v>
      </c>
      <c r="F9" s="1"/>
      <c r="G9" s="1"/>
      <c r="H9" s="1"/>
      <c r="I9" s="1"/>
      <c r="J9" s="1"/>
      <c r="K9" s="1"/>
      <c r="L9" s="1"/>
      <c r="M9" s="3"/>
      <c r="N9">
        <f>B9+E9</f>
        <v>1.0000000000000002</v>
      </c>
      <c r="R9" s="86">
        <f>B9-E9</f>
        <v>0.33249947275194258</v>
      </c>
      <c r="S9" s="16">
        <f>SUM(C9:D9)*$B$5*$F$5</f>
        <v>0.99958289595085237</v>
      </c>
      <c r="T9" s="3">
        <f>SUM(C9:D9)*$D$5*$H$5</f>
        <v>-1.0008336868229386</v>
      </c>
      <c r="U9" s="92">
        <f>S9+T9</f>
        <v>-1.2507908720862382E-3</v>
      </c>
      <c r="V9" s="68">
        <f>(U9-W9*E9)/B9</f>
        <v>1</v>
      </c>
      <c r="W9" s="19">
        <f>-COUNT(D9:M9)</f>
        <v>-2</v>
      </c>
    </row>
    <row r="10" spans="1:23" x14ac:dyDescent="0.2">
      <c r="A10" s="20">
        <v>3</v>
      </c>
      <c r="B10" s="19">
        <f>C10*B5</f>
        <v>0.74953085574500211</v>
      </c>
      <c r="C10" s="19">
        <f>1/(1-D5*B5/(1-D5*B5))</f>
        <v>1.4999996090435843</v>
      </c>
      <c r="D10" s="32">
        <f>C10*D5*C9</f>
        <v>1.0006248739978207</v>
      </c>
      <c r="E10" s="1">
        <f>D10*(D5)</f>
        <v>0.50062526495423643</v>
      </c>
      <c r="F10" s="1">
        <f>E10*D5</f>
        <v>0.25046914425499806</v>
      </c>
      <c r="G10" s="1"/>
      <c r="H10" s="1"/>
      <c r="I10" s="1"/>
      <c r="J10" s="1"/>
      <c r="K10" s="1"/>
      <c r="L10" s="1"/>
      <c r="M10" s="3"/>
      <c r="N10">
        <f>B10+F10</f>
        <v>1.0000000000000002</v>
      </c>
      <c r="R10" s="86">
        <f>B10-F10</f>
        <v>0.49906171149000406</v>
      </c>
      <c r="S10" s="16">
        <f>SUM(C10:E10)*$B$5*$F$5</f>
        <v>1.499686585487825</v>
      </c>
      <c r="T10" s="3">
        <f>SUM(C10:E10)*$D$5*$H$5</f>
        <v>-1.501563162507817</v>
      </c>
      <c r="U10" s="92">
        <f t="shared" ref="U10:U17" si="0">S10+T10</f>
        <v>-1.8765770199919984E-3</v>
      </c>
      <c r="V10" s="68">
        <f>(U10-W10*F10)/B10</f>
        <v>1.0000000000000002</v>
      </c>
      <c r="W10" s="19">
        <f t="shared" ref="W10:W17" si="1">-COUNT(D10:M10)</f>
        <v>-3</v>
      </c>
    </row>
    <row r="11" spans="1:23" x14ac:dyDescent="0.2">
      <c r="A11" s="20">
        <v>4</v>
      </c>
      <c r="B11" s="19">
        <f>C11*B5</f>
        <v>0.79949947527157628</v>
      </c>
      <c r="C11" s="19">
        <f>1/(1-D5*B5/(1-D5*B5/(1-D5*B5)))</f>
        <v>1.5999993744699306</v>
      </c>
      <c r="D11" s="32">
        <f>C11*D5*C10</f>
        <v>1.2007495358369602</v>
      </c>
      <c r="E11" s="1">
        <f>D11*D5*C9</f>
        <v>0.8010001107706215</v>
      </c>
      <c r="F11" s="1">
        <f>E11*D5</f>
        <v>0.4007504741320157</v>
      </c>
      <c r="G11" s="1">
        <f>F11*D5</f>
        <v>0.20050052472842403</v>
      </c>
      <c r="H11" s="1"/>
      <c r="I11" s="1"/>
      <c r="J11" s="1"/>
      <c r="K11" s="1"/>
      <c r="L11" s="1"/>
      <c r="M11" s="3"/>
      <c r="N11">
        <f>B11+G11</f>
        <v>1.0000000000000002</v>
      </c>
      <c r="R11" s="86">
        <f>B11-G11</f>
        <v>0.59899895054315222</v>
      </c>
      <c r="S11" s="16">
        <f>SUM(C11:F11)*$B$5*$F$5</f>
        <v>1.9999984357837042</v>
      </c>
      <c r="T11" s="3">
        <f>SUM(C11:F11)*$D$5*$H$5</f>
        <v>-2.0025010594258239</v>
      </c>
      <c r="U11" s="92">
        <f t="shared" si="0"/>
        <v>-2.5026236421197279E-3</v>
      </c>
      <c r="V11" s="68">
        <f>(U11-W11*G11)/B11</f>
        <v>1.0000000000000002</v>
      </c>
      <c r="W11" s="19">
        <f t="shared" si="1"/>
        <v>-4</v>
      </c>
    </row>
    <row r="12" spans="1:23" x14ac:dyDescent="0.2">
      <c r="A12" s="20">
        <v>5</v>
      </c>
      <c r="B12" s="19">
        <f>C12*B5</f>
        <v>0.83281184487698301</v>
      </c>
      <c r="C12" s="19">
        <f>1/(1-D5*B5/(1-D5*B5/(1-D5*B5/(1-D5*B5))))</f>
        <v>1.6666657978752204</v>
      </c>
      <c r="D12" s="32">
        <f>C12*D5*C11</f>
        <v>1.3341658031964589</v>
      </c>
      <c r="E12" s="1">
        <f>D12*D5*C10</f>
        <v>1.0012497470184483</v>
      </c>
      <c r="F12" s="1">
        <f>E12*D5*C9</f>
        <v>0.66791710871810905</v>
      </c>
      <c r="G12" s="1">
        <f>F12*D5</f>
        <v>0.33416736702089933</v>
      </c>
      <c r="H12" s="1">
        <f>G12*D5</f>
        <v>0.16718815512301732</v>
      </c>
      <c r="I12" s="1"/>
      <c r="J12" s="1"/>
      <c r="K12" s="1"/>
      <c r="L12" s="1"/>
      <c r="M12" s="3"/>
      <c r="N12">
        <f>B12+H12</f>
        <v>1.0000000000000004</v>
      </c>
      <c r="R12" s="86">
        <f>B12-H12</f>
        <v>0.66562368975396569</v>
      </c>
      <c r="S12" s="16">
        <f>SUM(C12:G12)*$B$5*$F$5</f>
        <v>2.500518446545517</v>
      </c>
      <c r="T12" s="3">
        <f>SUM(C12:G12)*$D$5*$H$5</f>
        <v>-2.5036473772836199</v>
      </c>
      <c r="U12" s="92">
        <f t="shared" si="0"/>
        <v>-3.1289307381028308E-3</v>
      </c>
      <c r="V12" s="68">
        <f>(U12-W12*H12)/B12</f>
        <v>1.0000000000000009</v>
      </c>
      <c r="W12" s="19">
        <f t="shared" si="1"/>
        <v>-5</v>
      </c>
    </row>
    <row r="13" spans="1:23" x14ac:dyDescent="0.2">
      <c r="A13" s="20">
        <v>6</v>
      </c>
      <c r="B13" s="19">
        <f>C13*B5</f>
        <v>0.85660635738464408</v>
      </c>
      <c r="C13" s="19">
        <f>1/(1-D5*B5/(1-D5*B5/(1-D5*B5/(1-D5*B5/(1-D5*B5)))))</f>
        <v>1.7142845972686065</v>
      </c>
      <c r="D13" s="32">
        <f>C13*D5*C12</f>
        <v>1.4294629879964191</v>
      </c>
      <c r="E13" s="1">
        <f>D13*D5*C11</f>
        <v>1.1442849777989119</v>
      </c>
      <c r="F13" s="1">
        <f>E13*D5*C10</f>
        <v>0.85875012070704537</v>
      </c>
      <c r="G13" s="1">
        <f>F13*D5*C9</f>
        <v>0.57285797019373286</v>
      </c>
      <c r="H13" s="1">
        <f>G13*D5</f>
        <v>0.28660807917314296</v>
      </c>
      <c r="I13" s="1">
        <f>H13*D5</f>
        <v>0.14339364261535634</v>
      </c>
      <c r="J13" s="1"/>
      <c r="K13" s="1"/>
      <c r="L13" s="1"/>
      <c r="M13" s="3"/>
      <c r="N13">
        <f>B13+I13</f>
        <v>1.0000000000000004</v>
      </c>
      <c r="R13" s="86">
        <f>B13-I13</f>
        <v>0.71321271476928771</v>
      </c>
      <c r="S13" s="16">
        <f>SUM(C13:H13)*$B$5*$F$5</f>
        <v>3.0012466174151826</v>
      </c>
      <c r="T13" s="3">
        <f>SUM(C13:H13)*$D$5*$H$5</f>
        <v>-3.0050021157226761</v>
      </c>
      <c r="U13" s="92">
        <f t="shared" si="0"/>
        <v>-3.7554983074934434E-3</v>
      </c>
      <c r="V13" s="68">
        <f>(U13-W13*I13)/B13</f>
        <v>1.0000000000000004</v>
      </c>
      <c r="W13" s="19">
        <f t="shared" si="1"/>
        <v>-6</v>
      </c>
    </row>
    <row r="14" spans="1:23" x14ac:dyDescent="0.2">
      <c r="A14" s="20">
        <v>7</v>
      </c>
      <c r="B14" s="19">
        <f>C14*B5</f>
        <v>0.87445220920627997</v>
      </c>
      <c r="C14" s="19">
        <f>1/(1-D5*B5/(1-D5*B5/(1-D5*B5/(1-D5*B5/(1-D5*B5/(1-D5*B5))))))</f>
        <v>1.7499986316546847</v>
      </c>
      <c r="D14" s="32">
        <f>C14*D5*C13</f>
        <v>1.500935746196933</v>
      </c>
      <c r="E14" s="1">
        <f>D14*D5*C12</f>
        <v>1.2515612051626719</v>
      </c>
      <c r="F14" s="1">
        <f>E14*D5*C11</f>
        <v>1.0018746185732899</v>
      </c>
      <c r="G14" s="1">
        <f>F14*D5*C10</f>
        <v>0.75187559596218945</v>
      </c>
      <c r="H14" s="1">
        <f>G14*D5*C9</f>
        <v>0.50156374637417778</v>
      </c>
      <c r="I14" s="1">
        <f>H14*D5</f>
        <v>0.25093867836485451</v>
      </c>
      <c r="J14" s="1">
        <f>I14*D5</f>
        <v>0.12554779079372039</v>
      </c>
      <c r="K14" s="1"/>
      <c r="L14" s="1"/>
      <c r="M14" s="3"/>
      <c r="N14">
        <f>B14+J14</f>
        <v>1.0000000000000004</v>
      </c>
      <c r="R14" s="86">
        <f>B14-J14</f>
        <v>0.74890441841255961</v>
      </c>
      <c r="S14" s="16">
        <f>SUM(C14:I14)*$B$5*$F$5</f>
        <v>3.5021829479695197</v>
      </c>
      <c r="T14" s="3">
        <f>SUM(C14:I14)*$D$5*$H$5</f>
        <v>-3.5065652743192812</v>
      </c>
      <c r="U14" s="92">
        <f t="shared" si="0"/>
        <v>-4.382326349761545E-3</v>
      </c>
      <c r="V14" s="68">
        <f>(U14-W14*J14)/B14</f>
        <v>1.0000000000000013</v>
      </c>
      <c r="W14" s="19">
        <f t="shared" si="1"/>
        <v>-7</v>
      </c>
    </row>
    <row r="15" spans="1:23" x14ac:dyDescent="0.2">
      <c r="A15" s="20">
        <v>8</v>
      </c>
      <c r="B15" s="19">
        <f>C15*B5</f>
        <v>0.88833228723730062</v>
      </c>
      <c r="C15" s="19">
        <f>1/(1-D5*B5/(1-D5*B5/(1-D5*B5/(1-D5*B5/(1-D5*B5/(1-D5*B5/(1-D5*B5)))))))</f>
        <v>1.7777761560360272</v>
      </c>
      <c r="D15" s="32">
        <f>C15*D5*C14</f>
        <v>1.5565255533314206</v>
      </c>
      <c r="E15" s="1">
        <f>D15*D5*C13</f>
        <v>1.3349980969157036</v>
      </c>
      <c r="F15" s="1">
        <f>E15*D5*C12</f>
        <v>1.1131934403582835</v>
      </c>
      <c r="G15" s="1">
        <f>F15*D5*C11</f>
        <v>0.89111123679507531</v>
      </c>
      <c r="H15" s="1">
        <f>G15*D5*C10</f>
        <v>0.6687511389279579</v>
      </c>
      <c r="I15" s="1">
        <f>H15*D5*C9</f>
        <v>0.44611279902423195</v>
      </c>
      <c r="J15" s="1">
        <f>I15*D5</f>
        <v>0.22319586891607551</v>
      </c>
      <c r="K15" s="1">
        <f>J15*D5</f>
        <v>0.11166771276269981</v>
      </c>
      <c r="L15" s="1"/>
      <c r="M15" s="3"/>
      <c r="N15">
        <f>B15+K15</f>
        <v>1.0000000000000004</v>
      </c>
      <c r="R15" s="86">
        <f>B15-K15</f>
        <v>0.7766645744746008</v>
      </c>
      <c r="S15" s="16">
        <f>SUM(C15:J15)*$B$5*$F$5</f>
        <v>4.0033274377202392</v>
      </c>
      <c r="T15" s="3">
        <f>SUM(C15:J15)*$D$5*$H$5</f>
        <v>-4.0083368525845362</v>
      </c>
      <c r="U15" s="92">
        <f t="shared" si="0"/>
        <v>-5.0094148642969571E-3</v>
      </c>
      <c r="V15" s="68">
        <f>(U15-W15*K15)/B15</f>
        <v>1.0000000000000011</v>
      </c>
      <c r="W15" s="19">
        <f t="shared" si="1"/>
        <v>-8</v>
      </c>
    </row>
    <row r="16" spans="1:23" x14ac:dyDescent="0.2">
      <c r="A16" s="20">
        <v>9</v>
      </c>
      <c r="B16" s="19">
        <f>C16*B5</f>
        <v>0.89943632361495951</v>
      </c>
      <c r="C16" s="19">
        <f>1/(1-D5*B5/(1-D5*B5/(1-D5*B5/(1-D5*B5/(1-D5*B5/(1-D5*B5/(1-D5*B5/(1-D5*B5))))))))</f>
        <v>1.7999981234141931</v>
      </c>
      <c r="D16" s="32">
        <f>C16*D5*C15</f>
        <v>1.600997294719968</v>
      </c>
      <c r="E16" s="1">
        <f>D16*D5*C14</f>
        <v>1.4017474537416423</v>
      </c>
      <c r="F16" s="1">
        <f>E16*D5*C13</f>
        <v>1.2022482888869581</v>
      </c>
      <c r="G16" s="1">
        <f>F16*D5*C12</f>
        <v>1.002499488173757</v>
      </c>
      <c r="H16" s="1">
        <f>G16*D5*C11</f>
        <v>0.80250073922949428</v>
      </c>
      <c r="I16" s="1">
        <f>H16*D5*C10</f>
        <v>0.60225172929074922</v>
      </c>
      <c r="J16" s="1">
        <f>I16*D5*C9</f>
        <v>0.40175214520273617</v>
      </c>
      <c r="K16" s="1">
        <f>J16*D5</f>
        <v>0.20100167341881481</v>
      </c>
      <c r="L16" s="1">
        <f>K16*D5</f>
        <v>0.1005636763850408</v>
      </c>
      <c r="M16" s="3"/>
      <c r="N16">
        <f>B16+L16</f>
        <v>1.0000000000000002</v>
      </c>
      <c r="R16" s="86">
        <f>B16-L16</f>
        <v>0.79887264722991869</v>
      </c>
      <c r="S16" s="16">
        <f>SUM(C16:K16)*$B$5*$F$5</f>
        <v>4.5046800861139547</v>
      </c>
      <c r="T16" s="3">
        <f>SUM(C16:K16)*$D$5*$H$5</f>
        <v>-4.5103168499643607</v>
      </c>
      <c r="U16" s="92">
        <f t="shared" si="0"/>
        <v>-5.6367638504060125E-3</v>
      </c>
      <c r="V16" s="68">
        <f>(U16-W16*L16)/B16</f>
        <v>1.0000000000000018</v>
      </c>
      <c r="W16" s="19">
        <f t="shared" si="1"/>
        <v>-9</v>
      </c>
    </row>
    <row r="17" spans="1:23" ht="17" thickBot="1" x14ac:dyDescent="0.25">
      <c r="A17" s="21">
        <v>10</v>
      </c>
      <c r="B17" s="33">
        <f>C17*B5</f>
        <v>0.90852142060842622</v>
      </c>
      <c r="C17" s="33">
        <f>1/(1-D5*B5/(1-D5*B5/(1-D5*B5/(1-D5*B5/(1-D5*B5/(1-D5*B5/(1-D5*B5/(1-D5*B5/(1-D5*B5)))))))))</f>
        <v>1.8181796856992811</v>
      </c>
      <c r="D17" s="38">
        <f>C17*D5*C16</f>
        <v>1.6373831701117496</v>
      </c>
      <c r="E17" s="28">
        <f>D17*D5*C15</f>
        <v>1.4563604215301185</v>
      </c>
      <c r="F17" s="28">
        <f>E17*D5*C14</f>
        <v>1.275111156866146</v>
      </c>
      <c r="G17" s="28">
        <f>F17*D5*C13</f>
        <v>1.0936350926773593</v>
      </c>
      <c r="H17" s="28">
        <f>G17*D5*C12</f>
        <v>0.9119319451666098</v>
      </c>
      <c r="I17" s="28">
        <f>H17*D5*C11</f>
        <v>0.73000143018163044</v>
      </c>
      <c r="J17" s="28">
        <f>I17*D5*C10</f>
        <v>0.5478432632145902</v>
      </c>
      <c r="K17" s="28">
        <f>J17*D5*C9</f>
        <v>0.36545715940165024</v>
      </c>
      <c r="L17" s="28">
        <f>K17*D5</f>
        <v>0.18284283352251771</v>
      </c>
      <c r="M17" s="4">
        <f>L17*D5</f>
        <v>9.1478579391574402E-2</v>
      </c>
      <c r="N17">
        <f>B17+M17</f>
        <v>1.0000000000000007</v>
      </c>
      <c r="R17" s="87">
        <f>B17-M17</f>
        <v>0.81704284121685178</v>
      </c>
      <c r="S17" s="17">
        <f>SUM(C17:L17)*$B$5*$F$5</f>
        <v>5.0062408925321682</v>
      </c>
      <c r="T17" s="4">
        <f>SUM(C17:L17)*$D$5*$H$5</f>
        <v>-5.0125052658394846</v>
      </c>
      <c r="U17" s="93">
        <f t="shared" si="0"/>
        <v>-6.2643733073164398E-3</v>
      </c>
      <c r="V17" s="69">
        <f>(U17-W17*M17)/B17</f>
        <v>1.0000000000000016</v>
      </c>
      <c r="W17" s="33">
        <f t="shared" si="1"/>
        <v>-10</v>
      </c>
    </row>
    <row r="20" spans="1:23" x14ac:dyDescent="0.2">
      <c r="A20" s="221" t="s">
        <v>16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</row>
    <row r="21" spans="1:23" x14ac:dyDescent="0.2">
      <c r="A21" t="s">
        <v>10</v>
      </c>
      <c r="B21">
        <f>$C$2</f>
        <v>0.49968736740065617</v>
      </c>
      <c r="C21" t="s">
        <v>11</v>
      </c>
      <c r="D21">
        <f>$E$2</f>
        <v>0.50031263259934389</v>
      </c>
      <c r="E21" t="s">
        <v>5</v>
      </c>
      <c r="F21">
        <f>$G$2</f>
        <v>1</v>
      </c>
      <c r="G21" t="s">
        <v>46</v>
      </c>
      <c r="H21">
        <f>$I$2</f>
        <v>-1</v>
      </c>
      <c r="I21" t="s">
        <v>6</v>
      </c>
      <c r="J21">
        <f>$K$2</f>
        <v>1</v>
      </c>
    </row>
    <row r="22" spans="1:23" ht="17" thickBot="1" x14ac:dyDescent="0.25"/>
    <row r="23" spans="1:23" ht="17" thickBot="1" x14ac:dyDescent="0.25">
      <c r="A23" s="24"/>
      <c r="B23" s="30">
        <v>2</v>
      </c>
      <c r="C23" s="24">
        <v>1</v>
      </c>
      <c r="D23" s="39">
        <v>0</v>
      </c>
      <c r="E23" s="36">
        <v>-1</v>
      </c>
      <c r="F23" s="31">
        <v>-2</v>
      </c>
      <c r="G23" s="31">
        <v>-3</v>
      </c>
      <c r="H23" s="31">
        <v>-4</v>
      </c>
      <c r="I23" s="31">
        <v>-5</v>
      </c>
      <c r="J23" s="31">
        <v>-6</v>
      </c>
      <c r="K23" s="31">
        <v>-7</v>
      </c>
      <c r="L23" s="31">
        <v>-8</v>
      </c>
      <c r="M23" s="31">
        <v>-9</v>
      </c>
      <c r="N23" s="25">
        <v>-10</v>
      </c>
      <c r="O23" t="s">
        <v>19</v>
      </c>
      <c r="R23" s="84" t="s">
        <v>7</v>
      </c>
      <c r="S23" s="42" t="s">
        <v>17</v>
      </c>
      <c r="T23" s="43" t="s">
        <v>20</v>
      </c>
      <c r="U23" s="83" t="s">
        <v>6</v>
      </c>
      <c r="V23" s="49" t="s">
        <v>5</v>
      </c>
      <c r="W23" s="49" t="s">
        <v>45</v>
      </c>
    </row>
    <row r="24" spans="1:23" x14ac:dyDescent="0.2">
      <c r="A24" s="23">
        <v>1</v>
      </c>
      <c r="B24" s="26">
        <f>C24*B21</f>
        <v>0.33291657680109032</v>
      </c>
      <c r="C24" s="18">
        <f>D24*B21</f>
        <v>0.6662497363759714</v>
      </c>
      <c r="D24" s="18">
        <f>1/(1-B21*D21)</f>
        <v>1.3333331595748812</v>
      </c>
      <c r="E24" s="37">
        <f>D24*D21</f>
        <v>0.6670834231989099</v>
      </c>
      <c r="F24" s="27"/>
      <c r="G24" s="27"/>
      <c r="H24" s="27"/>
      <c r="I24" s="27"/>
      <c r="J24" s="27"/>
      <c r="K24" s="27"/>
      <c r="L24" s="27"/>
      <c r="M24" s="27"/>
      <c r="N24" s="9"/>
      <c r="O24">
        <f>E24+B24</f>
        <v>1.0000000000000002</v>
      </c>
      <c r="R24" s="88">
        <f>B24-E24</f>
        <v>-0.33416684639781957</v>
      </c>
      <c r="S24" s="26">
        <f>SUM(C24:D24)*$B$21*$F$21</f>
        <v>0.99916631317706173</v>
      </c>
      <c r="T24" s="9">
        <f>SUM(C24:D24)*$D$21*$H$21</f>
        <v>-1.000416582773791</v>
      </c>
      <c r="U24" s="91">
        <f>S24+T24</f>
        <v>-1.2502695967292476E-3</v>
      </c>
      <c r="V24" s="68">
        <f>(U24-W24*E24)/B24</f>
        <v>2</v>
      </c>
      <c r="W24" s="18">
        <f>-COUNT(E24:N24)</f>
        <v>-1</v>
      </c>
    </row>
    <row r="25" spans="1:23" x14ac:dyDescent="0.2">
      <c r="A25" s="20">
        <v>2</v>
      </c>
      <c r="B25" s="16">
        <f>C25*B21</f>
        <v>0.49937473504576391</v>
      </c>
      <c r="C25" s="19">
        <f>D25*B21</f>
        <v>0.99937434408934822</v>
      </c>
      <c r="D25" s="19">
        <f>1/(1-B21*D21*2)</f>
        <v>1.9999992180871689</v>
      </c>
      <c r="E25" s="32">
        <f>D25*D21</f>
        <v>1.0006248739978207</v>
      </c>
      <c r="F25" s="1">
        <f>E25*D21</f>
        <v>0.50062526495423643</v>
      </c>
      <c r="G25" s="1"/>
      <c r="H25" s="1"/>
      <c r="I25" s="1"/>
      <c r="J25" s="1"/>
      <c r="K25" s="1"/>
      <c r="L25" s="1"/>
      <c r="M25" s="1"/>
      <c r="N25" s="3"/>
      <c r="O25">
        <f>F25+B25</f>
        <v>1.0000000000000004</v>
      </c>
      <c r="R25" s="89">
        <f>B25-F25</f>
        <v>-1.2505299084725197E-3</v>
      </c>
      <c r="S25" s="16">
        <f>SUM(C25:E25)*$B$21*$F$21</f>
        <v>1.9987486881786967</v>
      </c>
      <c r="T25" s="3">
        <f>SUM(C25:E25)*$D$21*$H$21</f>
        <v>-2.0012497479956419</v>
      </c>
      <c r="U25" s="92">
        <f>S25+T25</f>
        <v>-2.5010598169452614E-3</v>
      </c>
      <c r="V25" s="68">
        <f>(U25-W25*F25)/B25</f>
        <v>1.9999999999999996</v>
      </c>
      <c r="W25" s="19">
        <f>-COUNT(E25:N25)</f>
        <v>-2</v>
      </c>
    </row>
    <row r="26" spans="1:23" x14ac:dyDescent="0.2">
      <c r="A26" s="20">
        <v>3</v>
      </c>
      <c r="B26" s="16">
        <f>C26*B21</f>
        <v>0.59924952586798474</v>
      </c>
      <c r="C26" s="19">
        <f>D26*B21</f>
        <v>1.1992489003379152</v>
      </c>
      <c r="D26" s="19">
        <f>1/(1-B21*D21-D21*B21/(1-D21*B21))</f>
        <v>2.3999984361748754</v>
      </c>
      <c r="E26" s="32">
        <f>D26*D21/(1-B21*D21)</f>
        <v>1.6009991724755663</v>
      </c>
      <c r="F26" s="1">
        <f>E26*(D21)</f>
        <v>0.80100011077062161</v>
      </c>
      <c r="G26" s="1">
        <f>F26*D21</f>
        <v>0.40075047413201575</v>
      </c>
      <c r="H26" s="1"/>
      <c r="I26" s="1"/>
      <c r="J26" s="1"/>
      <c r="K26" s="1"/>
      <c r="L26" s="1"/>
      <c r="M26" s="1"/>
      <c r="N26" s="3"/>
      <c r="O26">
        <f>G26+B26</f>
        <v>1.0000000000000004</v>
      </c>
      <c r="R26" s="89">
        <f>B26-G26</f>
        <v>0.19849905173596899</v>
      </c>
      <c r="S26" s="16">
        <f>SUM(C26:F26)*$B$21*$F$21</f>
        <v>2.9987471245494506</v>
      </c>
      <c r="T26" s="3">
        <f>SUM(C26:F26)*$D$21*$H$21</f>
        <v>-3.0024994952095283</v>
      </c>
      <c r="U26" s="92">
        <f t="shared" ref="U26:U33" si="2">S26+T26</f>
        <v>-3.7523706600777196E-3</v>
      </c>
      <c r="V26" s="68">
        <f>(U26-W26*G26)/B26</f>
        <v>2</v>
      </c>
      <c r="W26" s="19">
        <f t="shared" ref="W26:W33" si="3">-COUNT(E26:N26)</f>
        <v>-3</v>
      </c>
    </row>
    <row r="27" spans="1:23" x14ac:dyDescent="0.2">
      <c r="A27" s="20">
        <v>4</v>
      </c>
      <c r="B27" s="16">
        <f>C27*B21</f>
        <v>0.66583263297910145</v>
      </c>
      <c r="C27" s="19">
        <f>D27*B21</f>
        <v>1.332498430854322</v>
      </c>
      <c r="D27" s="19">
        <f>1/(1-B21*D21-D21*B21/(1-D21*B21/(1-D21*B21)))</f>
        <v>2.6666642340507809</v>
      </c>
      <c r="E27" s="32">
        <f>D27*D21/(1-D21*B21/(1-D21*B21))</f>
        <v>2.0012481831940083</v>
      </c>
      <c r="F27" s="1">
        <f>E27*D21/(1-B21*D21)</f>
        <v>1.334999488715658</v>
      </c>
      <c r="G27" s="1">
        <f>F27*D21</f>
        <v>0.66791710871810894</v>
      </c>
      <c r="H27" s="1">
        <f>G27*D21</f>
        <v>0.33416736702089928</v>
      </c>
      <c r="I27" s="1"/>
      <c r="J27" s="1"/>
      <c r="K27" s="1"/>
      <c r="L27" s="1"/>
      <c r="M27" s="1"/>
      <c r="N27" s="3"/>
      <c r="O27">
        <f>H27+B27</f>
        <v>1.0000000000000007</v>
      </c>
      <c r="R27" s="89">
        <f>B27-H27</f>
        <v>0.33166526595820217</v>
      </c>
      <c r="S27" s="16">
        <f>SUM(C27:G27)*$B$21*$F$21</f>
        <v>3.9991616217037427</v>
      </c>
      <c r="T27" s="3">
        <f>SUM(C27:G27)*$D$21*$H$21</f>
        <v>-4.0041658238291369</v>
      </c>
      <c r="U27" s="92">
        <f t="shared" si="2"/>
        <v>-5.0042021253942082E-3</v>
      </c>
      <c r="V27" s="68">
        <f>(U27-W27*H27)/B27</f>
        <v>2</v>
      </c>
      <c r="W27" s="19">
        <f t="shared" si="3"/>
        <v>-4</v>
      </c>
    </row>
    <row r="28" spans="1:23" x14ac:dyDescent="0.2">
      <c r="A28" s="20">
        <v>5</v>
      </c>
      <c r="B28" s="16">
        <f>C28*B21</f>
        <v>0.71339192082685765</v>
      </c>
      <c r="C28" s="19">
        <f>D28*B21</f>
        <v>1.427676518095464</v>
      </c>
      <c r="D28" s="19">
        <f>1/(1-B21*D21-D21*B21/(1-D21*B21/(1-D21*B21/(1-D21*B21))))</f>
        <v>2.8571395060918832</v>
      </c>
      <c r="E28" s="32">
        <f>D28*D21/(1-D21*B21/(1-D21*B21/(1-D21*B21)))</f>
        <v>2.2871398866221884</v>
      </c>
      <c r="F28" s="1">
        <f>E28*D21/(1-B21*D21/(1-B21*D21))</f>
        <v>1.7164270193328144</v>
      </c>
      <c r="G28" s="1">
        <f>F28*D21/(1-B21*D21)</f>
        <v>1.1450000117276351</v>
      </c>
      <c r="H28" s="1">
        <f>G28*D21</f>
        <v>0.57285797019373275</v>
      </c>
      <c r="I28" s="1">
        <f>H28*D21</f>
        <v>0.2866080791731429</v>
      </c>
      <c r="J28" s="1"/>
      <c r="K28" s="1"/>
      <c r="L28" s="1"/>
      <c r="M28" s="1"/>
      <c r="N28" s="3"/>
      <c r="O28">
        <f>I28+B28</f>
        <v>1.0000000000000004</v>
      </c>
      <c r="R28" s="89">
        <f>B28-I28</f>
        <v>0.42678384165371475</v>
      </c>
      <c r="S28" s="16">
        <f>SUM(C28:H28)*$B$21*$F$21</f>
        <v>4.9999921789258597</v>
      </c>
      <c r="T28" s="3">
        <f>SUM(C28:H28)*$D$21*$H$21</f>
        <v>-5.0062487331378582</v>
      </c>
      <c r="U28" s="92">
        <f t="shared" si="2"/>
        <v>-6.2565542119985551E-3</v>
      </c>
      <c r="V28" s="68">
        <f>(U28-W28*I28)/B28</f>
        <v>2.0000000000000009</v>
      </c>
      <c r="W28" s="19">
        <f t="shared" si="3"/>
        <v>-5</v>
      </c>
    </row>
    <row r="29" spans="1:23" x14ac:dyDescent="0.2">
      <c r="A29" s="20">
        <v>6</v>
      </c>
      <c r="B29" s="16">
        <f>C29*B21</f>
        <v>0.74906132163514627</v>
      </c>
      <c r="C29" s="19">
        <f>D29*B21</f>
        <v>1.499059953289831</v>
      </c>
      <c r="D29" s="19">
        <f>1/(1-B21*D21-D21*B21/(1-D21*B21/(1-D21*B21/(1-D21*B21/(1-D21*B21)))))</f>
        <v>2.9999956994867638</v>
      </c>
      <c r="E29" s="32">
        <f>D29*D21/(1-B21*D21/(1-D21*B21/(1-D21*B21/(1-D21*B21))))</f>
        <v>2.5015582729947505</v>
      </c>
      <c r="F29" s="1">
        <f>E29*D21/(1-D21*B21/(1-D21*B21/(1-D21*B21)))</f>
        <v>2.0024971453711076</v>
      </c>
      <c r="G29" s="1">
        <f>F29*D21/(1-D21*B21/(1-D21*B21))</f>
        <v>1.5028115361706249</v>
      </c>
      <c r="H29" s="1">
        <f>G29*D21/(1-D21*B21)</f>
        <v>1.0025006639715128</v>
      </c>
      <c r="I29" s="1">
        <f>H29*D21</f>
        <v>0.50156374637417778</v>
      </c>
      <c r="J29" s="1">
        <f>I29*D21</f>
        <v>0.25093867836485451</v>
      </c>
      <c r="K29" s="1"/>
      <c r="L29" s="1"/>
      <c r="M29" s="1"/>
      <c r="N29" s="3"/>
      <c r="O29">
        <f>J29+B29</f>
        <v>1.0000000000000009</v>
      </c>
      <c r="R29" s="89">
        <f>B29-J29</f>
        <v>0.49812264327029177</v>
      </c>
      <c r="S29" s="16">
        <f>SUM(C29:I29)*$B$21*$F$21</f>
        <v>6.001238795369968</v>
      </c>
      <c r="T29" s="3">
        <f>SUM(C29:I29)*$D$21*$H$21</f>
        <v>-6.0087482222888013</v>
      </c>
      <c r="U29" s="92">
        <f t="shared" si="2"/>
        <v>-7.509426918833384E-3</v>
      </c>
      <c r="V29" s="68">
        <f>(U29-W29*J29)/B29</f>
        <v>2.0000000000000013</v>
      </c>
      <c r="W29" s="19">
        <f t="shared" si="3"/>
        <v>-6</v>
      </c>
    </row>
    <row r="30" spans="1:23" x14ac:dyDescent="0.2">
      <c r="A30" s="20">
        <v>7</v>
      </c>
      <c r="B30" s="16">
        <f>C30*B21</f>
        <v>0.77680413108392543</v>
      </c>
      <c r="C30" s="19">
        <f>D30*B21</f>
        <v>1.5545802871199528</v>
      </c>
      <c r="D30" s="19">
        <f>1/(1-B21*D21-D21*B21/(1-D21*B21/(1-D21*B21/(1-D21*B21/(1-D21*B21/(1-D21*B21))))))</f>
        <v>3.1111058404513736</v>
      </c>
      <c r="E30" s="32">
        <f>D30*D21/(1-D21*B21/(1-D21*B21/(1-D21*B21/(1-D21*B21/(1-D21*B21)))))</f>
        <v>2.6683277813310498</v>
      </c>
      <c r="F30" s="1">
        <f>E30*D21/(1-D21*B21/(1-D21*B21/(1-D21*B21/(1-D21*B21))))</f>
        <v>2.2249956683579124</v>
      </c>
      <c r="G30" s="1">
        <f>F30*D21/(1-D21*B21/(1-D21*B21/(1-D21*B21)))</f>
        <v>1.7811088082372843</v>
      </c>
      <c r="H30" s="1">
        <f>G30*D21/(1-D21*B21/(1-D21*B21))</f>
        <v>1.3366665068069583</v>
      </c>
      <c r="I30" s="1">
        <f>H30*D21/(1-D21*B21)</f>
        <v>0.89166806903611462</v>
      </c>
      <c r="J30" s="1">
        <f>I30*D21</f>
        <v>0.44611279902423201</v>
      </c>
      <c r="K30" s="1">
        <f>J30*D21</f>
        <v>0.22319586891607554</v>
      </c>
      <c r="L30" s="1"/>
      <c r="M30" s="1"/>
      <c r="N30" s="3"/>
      <c r="O30">
        <f>K30+B30</f>
        <v>1.0000000000000009</v>
      </c>
      <c r="R30" s="89">
        <f>B30-K30</f>
        <v>0.55360826216784986</v>
      </c>
      <c r="S30" s="16">
        <f>SUM(C30:J30)*$B$21*$F$21</f>
        <v>7.0029014700601016</v>
      </c>
      <c r="T30" s="3">
        <f>SUM(C30:J30)*$D$21*$H$21</f>
        <v>-7.0116642903047781</v>
      </c>
      <c r="U30" s="92">
        <f t="shared" si="2"/>
        <v>-8.7628202446765613E-3</v>
      </c>
      <c r="V30" s="68">
        <f>(U30-W30*K30)/B30</f>
        <v>2.0000000000000018</v>
      </c>
      <c r="W30" s="19">
        <f t="shared" si="3"/>
        <v>-7</v>
      </c>
    </row>
    <row r="31" spans="1:23" x14ac:dyDescent="0.2">
      <c r="A31" s="20">
        <v>8</v>
      </c>
      <c r="B31" s="16">
        <f>C31*B21</f>
        <v>0.79899832658118608</v>
      </c>
      <c r="C31" s="19">
        <f>D31*B21</f>
        <v>1.5989964499953795</v>
      </c>
      <c r="D31" s="19">
        <f>1/(1-B21*D21-D21*B21/(1-D21*B21/(1-D21*B21/(1-D21*B21/(1-D21*B21/(1-D21*B21/(1-D21*B21)))))))</f>
        <v>3.1999937447153477</v>
      </c>
      <c r="E31" s="32">
        <f>D31*D21/(1-D21*B21/(1-D21*B21/(1-D21*B21/(1-D21*B21/(1-D21*B21/(1-D21*B21))))))</f>
        <v>2.8017430750427965</v>
      </c>
      <c r="F31" s="1">
        <f>E31*D21/(1-D21*B21/(1-D21*B21/(1-D21*B21/(1-D21*B21/(1-D21*B21)))))</f>
        <v>2.402994069209786</v>
      </c>
      <c r="G31" s="1">
        <f>F31*D21/(1-D21*B21/(1-D21*B21/(1-D21*B21/(1-D21*B21))))</f>
        <v>2.0037461036419</v>
      </c>
      <c r="H31" s="1">
        <f>G31*D21/(1-D21*B21/(1-D21*B21/(1-D21*B21)))</f>
        <v>1.6039985539844364</v>
      </c>
      <c r="I31" s="1">
        <f>H31*D21/(1-D21*B21/(1-D21*B21))</f>
        <v>1.2037507951014286</v>
      </c>
      <c r="J31" s="1">
        <f>I31*D21/(1-D21*B21)</f>
        <v>0.80300220107467046</v>
      </c>
      <c r="K31" s="1">
        <f>J31*D21</f>
        <v>0.40175214520273606</v>
      </c>
      <c r="L31" s="1">
        <f>K31*D21</f>
        <v>0.20100167341881475</v>
      </c>
      <c r="M31" s="1"/>
      <c r="N31" s="3"/>
      <c r="O31">
        <f>L31+B31</f>
        <v>1.0000000000000009</v>
      </c>
      <c r="R31" s="89">
        <f>B31-L31</f>
        <v>0.59799665316237127</v>
      </c>
      <c r="S31" s="16">
        <f>SUM(C31:K31)*$B$21*$F$21</f>
        <v>8.0049802018901683</v>
      </c>
      <c r="T31" s="3">
        <f>SUM(C31:K31)*$D$21*$H$21</f>
        <v>-8.0149969360783135</v>
      </c>
      <c r="U31" s="92">
        <f t="shared" si="2"/>
        <v>-1.0016734188145193E-2</v>
      </c>
      <c r="V31" s="68">
        <f>(U31-W31*L31)/B31</f>
        <v>2.0000000000000009</v>
      </c>
      <c r="W31" s="19">
        <f t="shared" si="3"/>
        <v>-8</v>
      </c>
    </row>
    <row r="32" spans="1:23" x14ac:dyDescent="0.2">
      <c r="A32" s="20">
        <v>9</v>
      </c>
      <c r="B32" s="16">
        <f>C32*B21</f>
        <v>0.81715716647748327</v>
      </c>
      <c r="C32" s="19">
        <f>D32*B21</f>
        <v>1.6353368521767642</v>
      </c>
      <c r="D32" s="19">
        <f>1/(1-B21*D21-D21*B21/(1-D21*B21/(1-D21*B21/(1-D21*B21/(1-D21*B21/(1-D21*B21/(1-D21*B21/(1-D21*B21))))))))</f>
        <v>3.2727200222885138</v>
      </c>
      <c r="E32" s="32">
        <f>D32*D21/(1-D21*B21/(1-D21*B21/(1-D21*B21/(1-D21*B21/(1-D21*B21/(1-D21*B21/(1-D21*B21)))))))</f>
        <v>2.9109007581193511</v>
      </c>
      <c r="F32" s="1">
        <f>E32*D21/(1-D21*B21/(1-D21*B21/(1-D21*B21/(1-D21*B21/(1-D21*B21/(1-D21*B21))))))</f>
        <v>2.548628744873747</v>
      </c>
      <c r="G32" s="1">
        <f>F32*D21/(1-D21*B21/(1-D21*B21/(1-D21*B21/(1-D21*B21/(1-D21*B21)))))</f>
        <v>2.185903416020988</v>
      </c>
      <c r="H32" s="1">
        <f>G32*D21/(1-D21*B21/(1-D21*B21/(1-D21*B21/(1-D21*B21))))</f>
        <v>1.8227242043214515</v>
      </c>
      <c r="I32" s="1">
        <f>H32*D21/(1-D21*B21/(1-D21*B21/(1-D21*B21)))</f>
        <v>1.4590905418257227</v>
      </c>
      <c r="J32" s="1">
        <f>I32*D21/(1-D21*B21/(1-D21*B21))</f>
        <v>1.095001859873703</v>
      </c>
      <c r="K32" s="1">
        <f>J32*D21/(1-D21*B21)</f>
        <v>0.73045758909372283</v>
      </c>
      <c r="L32" s="1">
        <f>K32*D21</f>
        <v>0.36545715940165024</v>
      </c>
      <c r="M32" s="1">
        <f>L32*D21</f>
        <v>0.18284283352251771</v>
      </c>
      <c r="N32" s="3"/>
      <c r="O32">
        <f>M32+B32</f>
        <v>1.0000000000000009</v>
      </c>
      <c r="R32" s="89">
        <f>B32-M32</f>
        <v>0.63431433295496553</v>
      </c>
      <c r="S32" s="16">
        <f>SUM(C32:L32)*$B$21*$F$21</f>
        <v>9.0074749896239634</v>
      </c>
      <c r="T32" s="3">
        <f>SUM(C32:L32)*$D$21*$H$21</f>
        <v>-9.0187461583716537</v>
      </c>
      <c r="U32" s="92">
        <f t="shared" si="2"/>
        <v>-1.1271168747690297E-2</v>
      </c>
      <c r="V32" s="68">
        <f>(U32-W32*M32)/B32</f>
        <v>2.0000000000000031</v>
      </c>
      <c r="W32" s="19">
        <f t="shared" si="3"/>
        <v>-9</v>
      </c>
    </row>
    <row r="33" spans="1:23" ht="17" thickBot="1" x14ac:dyDescent="0.25">
      <c r="A33" s="21">
        <v>10</v>
      </c>
      <c r="B33" s="17">
        <f>C33*B21</f>
        <v>0.83228948967320038</v>
      </c>
      <c r="C33" s="33">
        <f>D33*B21</f>
        <v>1.6656204338379026</v>
      </c>
      <c r="D33" s="33">
        <f>1/(1-B21*D21-D21*B21/(1-D21*B21/(1-D21*B21/(1-D21*B21/(1-D21*B21/(1-D21*B21/(1-D21*B21/(1-D21*B21/(1-D21*B21)))))))))</f>
        <v>3.3333250798441445</v>
      </c>
      <c r="E33" s="38">
        <f>D33*D21/(1-D21*B21/(1-D21*B21/(1-D21*B21/(1-D21*B21/(1-D21*B21/(1-D21*B21/(1-D21*B21/(1-D21*B21))))))))</f>
        <v>3.001865233220367</v>
      </c>
      <c r="F33" s="28">
        <f>E33*D21/(1-D21*B21/(1-D21*B21/(1-D21*B21/(1-D21*B21/(1-D21*B21/(1-D21*B21/(1-D21*B21)))))))</f>
        <v>2.6699906266479156</v>
      </c>
      <c r="G33" s="28">
        <f>F33*D21/(1-D21*B21/(1-D21*B21/(1-D21*B21/(1-D21*B21/(1-D21*B21/(1-D21*B21))))))</f>
        <v>2.3377007411323567</v>
      </c>
      <c r="H33" s="28">
        <f>G33*D21/(1-D21*B21/(1-D21*B21/(1-D21*B21/(1-D21*B21/(1-D21*B21)))))</f>
        <v>2.0049950570298343</v>
      </c>
      <c r="I33" s="28">
        <f>H33*D21/(1-D21*B21/(1-D21*B21/(1-D21*B21/(1-D21*B21))))</f>
        <v>1.6718730540462541</v>
      </c>
      <c r="J33" s="28">
        <f>I33*D21/(1-D21*B21/(1-D21*B21/(1-D21*B21)))</f>
        <v>1.3383342112364713</v>
      </c>
      <c r="K33" s="28">
        <f>J33*D21/(1-D21*B21/(1-D21*B21))</f>
        <v>1.004378007003476</v>
      </c>
      <c r="L33" s="28">
        <f>K33*D21/(1-D21*B21)</f>
        <v>0.67000391909757739</v>
      </c>
      <c r="M33" s="28">
        <f>L33*D21</f>
        <v>0.33521142461558678</v>
      </c>
      <c r="N33" s="4">
        <f>M33*D21</f>
        <v>0.16771051032680073</v>
      </c>
      <c r="O33">
        <f>N33+B33</f>
        <v>1.0000000000000011</v>
      </c>
      <c r="R33" s="90">
        <f>B33-N33</f>
        <v>0.66457897934639965</v>
      </c>
      <c r="S33" s="17">
        <f>SUM(C33:M33)*$B$21*$F$21</f>
        <v>10.010385831895141</v>
      </c>
      <c r="T33" s="4">
        <f>SUM(C33:M33)*$D$21*$H$21</f>
        <v>-10.022911955816745</v>
      </c>
      <c r="U33" s="93">
        <f t="shared" si="2"/>
        <v>-1.2526123921604793E-2</v>
      </c>
      <c r="V33" s="69">
        <f>(U33-W33*N33)/B33</f>
        <v>2.0000000000000022</v>
      </c>
      <c r="W33" s="33">
        <f t="shared" si="3"/>
        <v>-10</v>
      </c>
    </row>
    <row r="35" spans="1:23" x14ac:dyDescent="0.2">
      <c r="A35" s="221" t="s">
        <v>24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</row>
    <row r="36" spans="1:23" x14ac:dyDescent="0.2">
      <c r="A36" t="s">
        <v>10</v>
      </c>
      <c r="B36">
        <f>$C$2</f>
        <v>0.49968736740065617</v>
      </c>
      <c r="C36" t="s">
        <v>11</v>
      </c>
      <c r="D36">
        <f>$E$2</f>
        <v>0.50031263259934389</v>
      </c>
      <c r="E36" t="s">
        <v>5</v>
      </c>
      <c r="F36">
        <f>$G$2</f>
        <v>1</v>
      </c>
      <c r="G36" t="s">
        <v>46</v>
      </c>
      <c r="H36">
        <f>$I$2</f>
        <v>-1</v>
      </c>
      <c r="I36" t="s">
        <v>6</v>
      </c>
      <c r="J36">
        <f>$K$2</f>
        <v>1</v>
      </c>
    </row>
    <row r="37" spans="1:23" ht="17" thickBot="1" x14ac:dyDescent="0.25"/>
    <row r="38" spans="1:23" ht="17" thickBot="1" x14ac:dyDescent="0.25">
      <c r="A38" s="24"/>
      <c r="B38" s="24">
        <v>3</v>
      </c>
      <c r="C38" s="39">
        <v>2</v>
      </c>
      <c r="D38" s="29">
        <v>1</v>
      </c>
      <c r="E38" s="39">
        <v>0</v>
      </c>
      <c r="F38" s="36">
        <v>-1</v>
      </c>
      <c r="G38" s="31">
        <v>-2</v>
      </c>
      <c r="H38" s="31">
        <v>-3</v>
      </c>
      <c r="I38" s="31">
        <v>-4</v>
      </c>
      <c r="J38" s="31">
        <v>-5</v>
      </c>
      <c r="K38" s="31">
        <v>-6</v>
      </c>
      <c r="L38" s="31">
        <v>-7</v>
      </c>
      <c r="M38" s="31">
        <v>-8</v>
      </c>
      <c r="N38" s="31">
        <v>-9</v>
      </c>
      <c r="O38" s="25">
        <v>-10</v>
      </c>
      <c r="P38" t="s">
        <v>19</v>
      </c>
      <c r="R38" s="84" t="s">
        <v>7</v>
      </c>
      <c r="S38" s="42" t="s">
        <v>17</v>
      </c>
      <c r="T38" s="43" t="s">
        <v>20</v>
      </c>
      <c r="U38" s="82" t="s">
        <v>6</v>
      </c>
      <c r="V38" s="49" t="s">
        <v>5</v>
      </c>
      <c r="W38" s="49" t="s">
        <v>45</v>
      </c>
    </row>
    <row r="39" spans="1:23" x14ac:dyDescent="0.2">
      <c r="A39" s="23">
        <v>1</v>
      </c>
      <c r="B39" s="23">
        <f>C39*$B$36</f>
        <v>0.24953124670141794</v>
      </c>
      <c r="C39" s="18">
        <f>D39*$B$36</f>
        <v>0.49937473504576385</v>
      </c>
      <c r="D39" s="51">
        <f t="shared" ref="D39:D48" si="4">E39*$B$36/(1-$B$36*$D$36)</f>
        <v>0.99937434408934811</v>
      </c>
      <c r="E39" s="51">
        <f>1/(1-D36*B36/(1-D36*B36))</f>
        <v>1.4999996090435843</v>
      </c>
      <c r="F39" s="37">
        <f>E39*D36</f>
        <v>0.75046875329858231</v>
      </c>
      <c r="G39" s="27"/>
      <c r="H39" s="27"/>
      <c r="I39" s="27"/>
      <c r="J39" s="27"/>
      <c r="K39" s="27"/>
      <c r="L39" s="27"/>
      <c r="M39" s="27"/>
      <c r="N39" s="27"/>
      <c r="O39" s="9"/>
      <c r="P39">
        <f>F39+B39</f>
        <v>1.0000000000000002</v>
      </c>
      <c r="R39" s="88">
        <f>B39-F39</f>
        <v>-0.50093750659716441</v>
      </c>
      <c r="S39" s="26">
        <f>SUM(C39:E39)*$B$36*$F$36</f>
        <v>1.4984368374921839</v>
      </c>
      <c r="T39" s="9">
        <f>SUM(C39:E39)*$D$36*$H$36</f>
        <v>-1.5003118506865125</v>
      </c>
      <c r="U39" s="91">
        <f>S39+T39</f>
        <v>-1.8750131943285897E-3</v>
      </c>
      <c r="V39" s="68">
        <f>(U39-W39*F39)/B39</f>
        <v>2.9999999999999996</v>
      </c>
      <c r="W39" s="18">
        <f>-COUNT(F39:O39)</f>
        <v>-1</v>
      </c>
    </row>
    <row r="40" spans="1:23" x14ac:dyDescent="0.2">
      <c r="A40" s="20">
        <v>2</v>
      </c>
      <c r="B40" s="20">
        <f>C40*$B$36</f>
        <v>0.39924983863297064</v>
      </c>
      <c r="C40" s="19">
        <f>D40*$B$36</f>
        <v>0.79899926369930951</v>
      </c>
      <c r="D40" s="52">
        <f t="shared" si="4"/>
        <v>1.5989983254042541</v>
      </c>
      <c r="E40" s="52">
        <f>1/(1-D36*B36-B36*D36/(1-D36*B36))</f>
        <v>2.3999984361748754</v>
      </c>
      <c r="F40" s="32">
        <f>E40*D36</f>
        <v>1.2007495358369604</v>
      </c>
      <c r="G40" s="1">
        <f>F40*D36</f>
        <v>0.60075016136702986</v>
      </c>
      <c r="H40" s="1"/>
      <c r="I40" s="1"/>
      <c r="J40" s="1"/>
      <c r="K40" s="1"/>
      <c r="L40" s="1"/>
      <c r="M40" s="1"/>
      <c r="N40" s="1"/>
      <c r="O40" s="3"/>
      <c r="P40">
        <f>G40+B40</f>
        <v>1.0000000000000004</v>
      </c>
      <c r="R40" s="89">
        <f>B40-G40</f>
        <v>-0.20150032273405921</v>
      </c>
      <c r="S40" s="16">
        <f>SUM(C40:F40)*$B$36*$F$36</f>
        <v>2.9974973771401259</v>
      </c>
      <c r="T40" s="3">
        <f>SUM(C40:F40)*$D$36*$H$36</f>
        <v>-3.0012481839752736</v>
      </c>
      <c r="U40" s="92">
        <f>S40+T40</f>
        <v>-3.7508068351477242E-3</v>
      </c>
      <c r="V40" s="68">
        <f>(U40-W40*G40)/B40</f>
        <v>3</v>
      </c>
      <c r="W40" s="19">
        <f>-COUNT(F40:O40)</f>
        <v>-2</v>
      </c>
    </row>
    <row r="41" spans="1:23" x14ac:dyDescent="0.2">
      <c r="A41" s="20">
        <v>3</v>
      </c>
      <c r="B41" s="20">
        <f t="shared" ref="B41:C41" si="5">C41*$B$36</f>
        <v>0.49906210317977373</v>
      </c>
      <c r="C41" s="19">
        <f t="shared" si="5"/>
        <v>0.99874868915711235</v>
      </c>
      <c r="D41" s="52">
        <f t="shared" si="4"/>
        <v>1.9987471253326723</v>
      </c>
      <c r="E41" s="52">
        <f>1/(1-B36*D36/(1-D36*B36)-D36*B36/(1-D36*B36))</f>
        <v>2.9999968723511201</v>
      </c>
      <c r="F41" s="32">
        <f>E41*D36/(1-B36*D36)</f>
        <v>2.0012481831940083</v>
      </c>
      <c r="G41" s="1">
        <f>F41*(D36)</f>
        <v>1.0012497470184483</v>
      </c>
      <c r="H41" s="1">
        <f>G41*D36</f>
        <v>0.50093789682022694</v>
      </c>
      <c r="I41" s="1"/>
      <c r="J41" s="1"/>
      <c r="K41" s="1"/>
      <c r="L41" s="1"/>
      <c r="M41" s="1"/>
      <c r="N41" s="1"/>
      <c r="O41" s="3"/>
      <c r="P41">
        <f>H41+B41</f>
        <v>1.0000000000000007</v>
      </c>
      <c r="R41" s="89">
        <f>B41-H41</f>
        <v>-1.875793640453205E-3</v>
      </c>
      <c r="S41" s="16">
        <f>SUM(C41:G41)*$B$36*$F$36</f>
        <v>4.4971816180660014</v>
      </c>
      <c r="T41" s="3">
        <f>SUM(C41:G41)*$D$36*$H$36</f>
        <v>-4.5028089989873612</v>
      </c>
      <c r="U41" s="92">
        <f t="shared" ref="U41:U48" si="6">S41+T41</f>
        <v>-5.6273809213598369E-3</v>
      </c>
      <c r="V41" s="68">
        <f>(U41-W41*H41)/B41</f>
        <v>2.9999999999999996</v>
      </c>
      <c r="W41" s="19">
        <f t="shared" ref="W41:W48" si="7">-COUNT(F41:O41)</f>
        <v>-3</v>
      </c>
    </row>
    <row r="42" spans="1:23" x14ac:dyDescent="0.2">
      <c r="A42" s="20">
        <v>4</v>
      </c>
      <c r="B42" s="20">
        <f t="shared" ref="B42:C42" si="8">C42*$B$36</f>
        <v>0.57035646636405479</v>
      </c>
      <c r="C42" s="19">
        <f t="shared" si="8"/>
        <v>1.141426627074875</v>
      </c>
      <c r="D42" s="52">
        <f t="shared" si="4"/>
        <v>2.2842815358981516</v>
      </c>
      <c r="E42" s="52">
        <f>1/(1-B36*D36/(1-D36*B36)-D36*B36/(1-D36*B36/(1-D36*B36)))</f>
        <v>3.4285665136970631</v>
      </c>
      <c r="F42" s="32">
        <f>E42*D36/(1-D36*B36/(1-D36*B36))</f>
        <v>2.5730320371355018</v>
      </c>
      <c r="G42" s="1">
        <f>F42*D36/(1-B36*D36)</f>
        <v>1.7164270193328148</v>
      </c>
      <c r="H42" s="1">
        <f>G42*D36</f>
        <v>0.85875012070704548</v>
      </c>
      <c r="I42" s="1">
        <f>H42*D36</f>
        <v>0.42964353363594626</v>
      </c>
      <c r="J42" s="1"/>
      <c r="K42" s="1"/>
      <c r="L42" s="1"/>
      <c r="M42" s="1"/>
      <c r="N42" s="1"/>
      <c r="O42" s="3"/>
      <c r="P42">
        <f>I42+B42</f>
        <v>1.0000000000000011</v>
      </c>
      <c r="R42" s="89">
        <f>B42-I42</f>
        <v>0.14071293272810853</v>
      </c>
      <c r="S42" s="16">
        <f>SUM(C42:H42)*$B$36*$F$36</f>
        <v>5.9974895591969144</v>
      </c>
      <c r="T42" s="3">
        <f>SUM(C42:H42)*$D$36*$H$36</f>
        <v>-6.0049942946485357</v>
      </c>
      <c r="U42" s="92">
        <f t="shared" si="6"/>
        <v>-7.504735451621336E-3</v>
      </c>
      <c r="V42" s="68">
        <f>(U42-W42*I42)/B42</f>
        <v>2.9999999999999987</v>
      </c>
      <c r="W42" s="19">
        <f t="shared" si="7"/>
        <v>-4</v>
      </c>
    </row>
    <row r="43" spans="1:23" x14ac:dyDescent="0.2">
      <c r="A43" s="20">
        <v>5</v>
      </c>
      <c r="B43" s="20">
        <f t="shared" ref="B43:C43" si="9">C43*$B$36</f>
        <v>0.62382714119695737</v>
      </c>
      <c r="C43" s="19">
        <f t="shared" si="9"/>
        <v>1.2484348852805083</v>
      </c>
      <c r="D43" s="52">
        <f t="shared" si="4"/>
        <v>2.4984319531125871</v>
      </c>
      <c r="E43" s="52">
        <f>1/(1-B36*D36/(1-D36*B36)-D36*B36/(1-D36*B36/(1-D36*B36/(1-D36*B36))))</f>
        <v>3.749993158275259</v>
      </c>
      <c r="F43" s="32">
        <f>E43*D36/(1-D36*B36/(1-D36*B36/(1-D36*B36)))</f>
        <v>3.0018691451938633</v>
      </c>
      <c r="G43" s="1">
        <f>F43*D36/(1-B36*D36/(1-B36*D36))</f>
        <v>2.2528089949591195</v>
      </c>
      <c r="H43" s="1">
        <f>G43*D36/(1-B36*D36)</f>
        <v>1.5028115361706249</v>
      </c>
      <c r="I43" s="1">
        <f>H43*D36</f>
        <v>0.75187559596218945</v>
      </c>
      <c r="J43" s="1">
        <f>I43*D36</f>
        <v>0.37617285880304363</v>
      </c>
      <c r="K43" s="1"/>
      <c r="L43" s="1"/>
      <c r="M43" s="1"/>
      <c r="N43" s="1"/>
      <c r="O43" s="3"/>
      <c r="P43">
        <f>J43+B43</f>
        <v>1.0000000000000009</v>
      </c>
      <c r="R43" s="89">
        <f>B43-J43</f>
        <v>0.24765428239391374</v>
      </c>
      <c r="S43" s="16">
        <f>SUM(C43:I43)*$B$36*$F$36</f>
        <v>7.4984211992649037</v>
      </c>
      <c r="T43" s="3">
        <f>SUM(C43:I43)*$D$36*$H$36</f>
        <v>-7.5078040696892492</v>
      </c>
      <c r="U43" s="92">
        <f t="shared" si="6"/>
        <v>-9.3828704243454908E-3</v>
      </c>
      <c r="V43" s="68">
        <f>(U43-W43*J43)/B43</f>
        <v>3.0000000000000009</v>
      </c>
      <c r="W43" s="19">
        <f t="shared" si="7"/>
        <v>-5</v>
      </c>
    </row>
    <row r="44" spans="1:23" x14ac:dyDescent="0.2">
      <c r="A44" s="20">
        <v>6</v>
      </c>
      <c r="B44" s="20">
        <f t="shared" ref="B44:C44" si="10">C44*$B$36</f>
        <v>0.6654153571291449</v>
      </c>
      <c r="C44" s="19">
        <f t="shared" si="10"/>
        <v>1.3316633570117968</v>
      </c>
      <c r="D44" s="52">
        <f t="shared" si="4"/>
        <v>2.664993041427143</v>
      </c>
      <c r="E44" s="52">
        <f>1/(1-B36*D36/(1-D36*B36)-D36*B36/(1-D36*B36/(1-D36*B36/(1-D36*B36/(1-D36*B36)))))</f>
        <v>3.9999911383428461</v>
      </c>
      <c r="F44" s="32">
        <f>E44*D36/(1-B36*D36/(1-D36*B36/(1-D36*B36/(1-D36*B36))))</f>
        <v>3.3354084226651017</v>
      </c>
      <c r="G44" s="1">
        <f>F44*D36/(1-D36*B36/(1-D36*B36/(1-D36*B36)))</f>
        <v>2.6699941061287564</v>
      </c>
      <c r="H44" s="1">
        <f>G44*D36/(1-D36*B36/(1-D36*B36))</f>
        <v>2.0037471481410103</v>
      </c>
      <c r="I44" s="1">
        <f>H44*D36/(1-D36*B36)</f>
        <v>1.3366665068069581</v>
      </c>
      <c r="J44" s="1">
        <f>I44*D36</f>
        <v>0.66875113892795801</v>
      </c>
      <c r="K44" s="1">
        <f>J44*D36</f>
        <v>0.33458464287085626</v>
      </c>
      <c r="L44" s="1"/>
      <c r="M44" s="1"/>
      <c r="N44" s="1"/>
      <c r="O44" s="3"/>
      <c r="P44">
        <f>K44+B44</f>
        <v>1.0000000000000011</v>
      </c>
      <c r="R44" s="89">
        <f>B44-K44</f>
        <v>0.33083071425828864</v>
      </c>
      <c r="S44" s="16">
        <f>SUM(C44:J44)*$B$36*$F$36</f>
        <v>8.9999765368069351</v>
      </c>
      <c r="T44" s="3">
        <f>SUM(C44:J44)*$D$36*$H$36</f>
        <v>-9.0112383226446369</v>
      </c>
      <c r="U44" s="92">
        <f t="shared" si="6"/>
        <v>-1.1261785837701765E-2</v>
      </c>
      <c r="V44" s="68">
        <f>(U44-W44*K44)/B44</f>
        <v>3.0000000000000013</v>
      </c>
      <c r="W44" s="19">
        <f t="shared" si="7"/>
        <v>-6</v>
      </c>
    </row>
    <row r="45" spans="1:23" x14ac:dyDescent="0.2">
      <c r="A45" s="20">
        <v>7</v>
      </c>
      <c r="B45" s="20">
        <f t="shared" ref="B45:C45" si="11">C45*$B$36</f>
        <v>0.69868585183103915</v>
      </c>
      <c r="C45" s="19">
        <f t="shared" si="11"/>
        <v>1.3982459782114589</v>
      </c>
      <c r="D45" s="52">
        <f t="shared" si="4"/>
        <v>2.7982415995126133</v>
      </c>
      <c r="E45" s="52">
        <f>1/(1-B36*D36/(1-D36*B36)-D36*B36/(1-D36*B36/(1-D36*B36/(1-D36*B36/(1-D36*B36/(1-D36*B36))))))</f>
        <v>4.1999890532542556</v>
      </c>
      <c r="F45" s="32">
        <f>E45*D36/(1-D36*B36/(1-D36*B36/(1-D36*B36/(1-D36*B36/(1-D36*B36)))))</f>
        <v>3.60223921872702</v>
      </c>
      <c r="G45" s="1">
        <f>F45*D36/(1-D36*B36/(1-D36*B36/(1-D36*B36/(1-D36*B36))))</f>
        <v>3.0037414121808084</v>
      </c>
      <c r="H45" s="1">
        <f>G45*D36/(1-D36*B36/(1-D36*B36/(1-D36*B36)))</f>
        <v>2.4044946976686599</v>
      </c>
      <c r="I45" s="1">
        <f>H45*D36/(1-D36*B36/(1-D36*B36))</f>
        <v>1.8044981380724507</v>
      </c>
      <c r="J45" s="1">
        <f>I45*D36/(1-D36*B36)</f>
        <v>1.2037507951014295</v>
      </c>
      <c r="K45" s="1">
        <f>J45*D36</f>
        <v>0.60225172929074955</v>
      </c>
      <c r="L45" s="1">
        <f>K45*D36</f>
        <v>0.30131414816896229</v>
      </c>
      <c r="M45" s="1"/>
      <c r="N45" s="1"/>
      <c r="O45" s="3"/>
      <c r="P45">
        <f>L45+B45</f>
        <v>1.0000000000000013</v>
      </c>
      <c r="R45" s="89">
        <f>B45-L45</f>
        <v>0.39737170366207686</v>
      </c>
      <c r="S45" s="16">
        <f>SUM(C45:K45)*$B$36*$F$36</f>
        <v>10.502155570164913</v>
      </c>
      <c r="T45" s="3">
        <f>SUM(C45:K45)*$D$36*$H$36</f>
        <v>-10.51529705185453</v>
      </c>
      <c r="U45" s="92">
        <f t="shared" si="6"/>
        <v>-1.3141481689617152E-2</v>
      </c>
      <c r="V45" s="68">
        <f>(U45-W45*L45)/B45</f>
        <v>3.0000000000000022</v>
      </c>
      <c r="W45" s="19">
        <f t="shared" si="7"/>
        <v>-7</v>
      </c>
    </row>
    <row r="46" spans="1:23" x14ac:dyDescent="0.2">
      <c r="A46" s="20">
        <v>8</v>
      </c>
      <c r="B46" s="20">
        <f t="shared" ref="B46:C46" si="12">C46*$B$36</f>
        <v>0.72590709472929438</v>
      </c>
      <c r="C46" s="19">
        <f t="shared" si="12"/>
        <v>1.4527225262976322</v>
      </c>
      <c r="D46" s="52">
        <f t="shared" si="4"/>
        <v>2.9072628628868649</v>
      </c>
      <c r="E46" s="52">
        <f>1/(1-B36*D36/(1-D36*B36)-D36*B36/(1-D36*B36/(1-D36*B36/(1-D36*B36/(1-D36*B36/(1-D36*B36/(1-D36*B36)))))))</f>
        <v>4.3636232844169829</v>
      </c>
      <c r="F46" s="32">
        <f>E46*D36/(1-D36*B36/(1-D36*B36/(1-D36*B36/(1-D36*B36/(1-D36*B36/(1-D36*B36))))))</f>
        <v>3.8205547555838471</v>
      </c>
      <c r="G46" s="1">
        <f>F46*D36/(1-D36*B36/(1-D36*B36/(1-D36*B36/(1-D36*B36/(1-D36*B36)))))</f>
        <v>3.2768066781494563</v>
      </c>
      <c r="H46" s="1">
        <f>G46*D36/(1-D36*B36/(1-D36*B36/(1-D36*B36/(1-D36*B36))))</f>
        <v>2.7323782017859473</v>
      </c>
      <c r="I46" s="1">
        <f>H46*D36/(1-D36*B36/(1-D36*B36/(1-D36*B36)))</f>
        <v>2.1872684751014315</v>
      </c>
      <c r="J46" s="1">
        <f>I46*D36/(1-D36*B36/(1-D36*B36))</f>
        <v>1.6414766456386625</v>
      </c>
      <c r="K46" s="1">
        <f>J46*D36/(1-D36*B36)</f>
        <v>1.0950018598737028</v>
      </c>
      <c r="L46" s="1">
        <f>K46*D36</f>
        <v>0.54784326321459009</v>
      </c>
      <c r="M46" s="1">
        <f>L46*D36</f>
        <v>0.27409290527070684</v>
      </c>
      <c r="N46" s="1"/>
      <c r="O46" s="3"/>
      <c r="P46">
        <f>M46+B46</f>
        <v>1.0000000000000013</v>
      </c>
      <c r="R46" s="89">
        <f>B46-M46</f>
        <v>0.45181418945858753</v>
      </c>
      <c r="S46" s="16">
        <f>SUM(C46:L46)*$B$36*$F$36</f>
        <v>12.004958297485675</v>
      </c>
      <c r="T46" s="3">
        <f>SUM(C46:L46)*$D$36*$H$36</f>
        <v>-12.019980255463446</v>
      </c>
      <c r="U46" s="92">
        <f t="shared" si="6"/>
        <v>-1.5021957977770839E-2</v>
      </c>
      <c r="V46" s="68">
        <f>(U46-W46*M46)/B46</f>
        <v>3.0000000000000009</v>
      </c>
      <c r="W46" s="19">
        <f t="shared" si="7"/>
        <v>-8</v>
      </c>
    </row>
    <row r="47" spans="1:23" x14ac:dyDescent="0.2">
      <c r="A47" s="20">
        <v>9</v>
      </c>
      <c r="B47" s="20">
        <f t="shared" ref="B47:C47" si="13">C47*$B$36</f>
        <v>0.74859139877503444</v>
      </c>
      <c r="C47" s="19">
        <f t="shared" si="13"/>
        <v>1.4981195195491177</v>
      </c>
      <c r="D47" s="52">
        <f t="shared" si="4"/>
        <v>2.9981136552285599</v>
      </c>
      <c r="E47" s="52">
        <f>1/(1-B36*D36/(1-D36*B36)-D36*B36/(1-D36*B36/(1-D36*B36/(1-D36*B36/(1-D36*B36/(1-D36*B36/(1-D36*B36/(1-D36*B36))))))))</f>
        <v>4.4999847527694845</v>
      </c>
      <c r="F47" s="32">
        <f>E47*D36/(1-D36*B36/(1-D36*B36/(1-D36*B36/(1-D36*B36/(1-D36*B36/(1-D36*B36/(1-D36*B36)))))))</f>
        <v>4.0024838480385725</v>
      </c>
      <c r="G47" s="1">
        <f>F47*D36/(1-D36*B36/(1-D36*B36/(1-D36*B36/(1-D36*B36/(1-D36*B36/(1-D36*B36))))))</f>
        <v>3.5043604140576967</v>
      </c>
      <c r="H47" s="1">
        <f>G47*D36/(1-D36*B36/(1-D36*B36/(1-D36*B36/(1-D36*B36/(1-D36*B36)))))</f>
        <v>3.0056136718480393</v>
      </c>
      <c r="I47" s="1">
        <f>H47*D36/(1-D36*B36/(1-D36*B36/(1-D36*B36/(1-D36*B36))))</f>
        <v>2.5062428414560349</v>
      </c>
      <c r="J47" s="1">
        <f>I47*D36/(1-D36*B36/(1-D36*B36/(1-D36*B36)))</f>
        <v>2.0062471419521533</v>
      </c>
      <c r="K47" s="1">
        <f>J47*D36/(1-D36*B36/(1-D36*B36))</f>
        <v>1.5056257914296762</v>
      </c>
      <c r="L47" s="1">
        <f>K47*D36/(1-D36*B36)</f>
        <v>1.0043780070034762</v>
      </c>
      <c r="M47" s="1">
        <f>L47*D36</f>
        <v>0.5025030048087914</v>
      </c>
      <c r="N47" s="1">
        <f>M47*D36</f>
        <v>0.25140860122496717</v>
      </c>
      <c r="O47" s="3"/>
      <c r="P47">
        <f>N47+B47</f>
        <v>1.0000000000000016</v>
      </c>
      <c r="R47" s="89">
        <f>B47-N47</f>
        <v>0.49718279755006728</v>
      </c>
      <c r="S47" s="16">
        <f>SUM(C47:M47)*$B$36*$F$36</f>
        <v>13.508384716721002</v>
      </c>
      <c r="T47" s="3">
        <f>SUM(C47:M47)*$D$36*$H$36</f>
        <v>-13.5252879314206</v>
      </c>
      <c r="U47" s="92">
        <f t="shared" si="6"/>
        <v>-1.6903214699597768E-2</v>
      </c>
      <c r="V47" s="68">
        <f>(U47-W47*N47)/B47</f>
        <v>3.0000000000000044</v>
      </c>
      <c r="W47" s="19">
        <f t="shared" si="7"/>
        <v>-9</v>
      </c>
    </row>
    <row r="48" spans="1:23" ht="17" thickBot="1" x14ac:dyDescent="0.25">
      <c r="A48" s="21">
        <v>10</v>
      </c>
      <c r="B48" s="21">
        <f t="shared" ref="B48:C48" si="14">C48*$B$36</f>
        <v>0.76778574985751669</v>
      </c>
      <c r="C48" s="33">
        <f t="shared" si="14"/>
        <v>1.536532239851274</v>
      </c>
      <c r="D48" s="53">
        <f t="shared" si="4"/>
        <v>3.0749871621614586</v>
      </c>
      <c r="E48" s="53">
        <f>1/(1-B36*D36/(1-D36*B36)-D36*B36/(1-D36*B36/(1-D36*B36/(1-D36*B36/(1-D36*B36/(1-D36*B36/(1-D36*B36/(1-D36*B36/(1-D36*B36)))))))))</f>
        <v>4.6153671728077246</v>
      </c>
      <c r="F48" s="38">
        <f>E48*D36/(1-D36*B36/(1-D36*B36/(1-D36*B36/(1-D36*B36/(1-D36*B36/(1-D36*B36/(1-D36*B36/(1-D36*B36))))))))</f>
        <v>4.1564233678780251</v>
      </c>
      <c r="G48" s="28">
        <f>F48*D36/(1-D36*B36/(1-D36*B36/(1-D36*B36/(1-D36*B36/(1-D36*B36/(1-D36*B36/(1-D36*B36)))))))</f>
        <v>3.696905280690864</v>
      </c>
      <c r="H48" s="28">
        <f>G48*D36/(1-D36*B36/(1-D36*B36/(1-D36*B36/(1-D36*B36/(1-D36*B36/(1-D36*B36))))))</f>
        <v>3.2368121926395017</v>
      </c>
      <c r="I48" s="28">
        <f>H48*D36/(1-D36*B36/(1-D36*B36/(1-D36*B36/(1-D36*B36/(1-D36*B36)))))</f>
        <v>2.7761433842179972</v>
      </c>
      <c r="J48" s="28">
        <f>I48*D36/(1-D36*B36/(1-D36*B36/(1-D36*B36/(1-D36*B36))))</f>
        <v>2.3148981350200817</v>
      </c>
      <c r="K48" s="28">
        <f>J48*D36/(1-D36*B36/(1-D36*B36/(1-D36*B36)))</f>
        <v>1.853075723738034</v>
      </c>
      <c r="L48" s="28">
        <f>K48*D36/(1-D36*B36/(1-D36*B36))</f>
        <v>1.3906754281615503</v>
      </c>
      <c r="M48" s="28">
        <f>L48*D36/(1-D36*B36)</f>
        <v>0.9276965251766166</v>
      </c>
      <c r="N48" s="28">
        <f>M48*D36</f>
        <v>0.46413829076437657</v>
      </c>
      <c r="O48" s="4">
        <f>N48*D36</f>
        <v>0.23221425014248498</v>
      </c>
      <c r="P48">
        <f>O48+B48</f>
        <v>1.0000000000000018</v>
      </c>
      <c r="R48" s="90">
        <f>B48-O48</f>
        <v>0.53557149971503171</v>
      </c>
      <c r="S48" s="17">
        <f>SUM(C48:N48)*$B$36*$F$36</f>
        <v>15.012434825627604</v>
      </c>
      <c r="T48" s="4">
        <f>SUM(C48:N48)*$D$36*$H$36</f>
        <v>-15.031220077479903</v>
      </c>
      <c r="U48" s="93">
        <f t="shared" si="6"/>
        <v>-1.8785251852298401E-2</v>
      </c>
      <c r="V48" s="69">
        <f>(U48-W48*O48)/B48</f>
        <v>3.0000000000000013</v>
      </c>
      <c r="W48" s="33">
        <f t="shared" si="7"/>
        <v>-10</v>
      </c>
    </row>
  </sheetData>
  <mergeCells count="3">
    <mergeCell ref="A20:T20"/>
    <mergeCell ref="A4:T4"/>
    <mergeCell ref="A35:T35"/>
  </mergeCells>
  <conditionalFormatting sqref="R24">
    <cfRule type="cellIs" dxfId="1193" priority="33" operator="lessThanOrEqual">
      <formula>0</formula>
    </cfRule>
    <cfRule type="cellIs" dxfId="1192" priority="34" operator="greaterThan">
      <formula>0</formula>
    </cfRule>
  </conditionalFormatting>
  <conditionalFormatting sqref="R25:R33">
    <cfRule type="cellIs" dxfId="1191" priority="31" operator="lessThanOrEqual">
      <formula>0</formula>
    </cfRule>
    <cfRule type="cellIs" dxfId="1190" priority="32" operator="greaterThan">
      <formula>0</formula>
    </cfRule>
  </conditionalFormatting>
  <conditionalFormatting sqref="R8:R17 U8:U17">
    <cfRule type="cellIs" dxfId="1189" priority="29" operator="lessThanOrEqual">
      <formula>0</formula>
    </cfRule>
    <cfRule type="cellIs" dxfId="1188" priority="30" operator="greaterThan">
      <formula>0</formula>
    </cfRule>
  </conditionalFormatting>
  <conditionalFormatting sqref="R39">
    <cfRule type="cellIs" dxfId="1187" priority="19" operator="lessThanOrEqual">
      <formula>0</formula>
    </cfRule>
    <cfRule type="cellIs" dxfId="1186" priority="20" operator="greaterThan">
      <formula>0</formula>
    </cfRule>
  </conditionalFormatting>
  <conditionalFormatting sqref="R40:R48">
    <cfRule type="cellIs" dxfId="1185" priority="17" operator="lessThanOrEqual">
      <formula>0</formula>
    </cfRule>
    <cfRule type="cellIs" dxfId="1184" priority="18" operator="greaterThan">
      <formula>0</formula>
    </cfRule>
  </conditionalFormatting>
  <conditionalFormatting sqref="S24:T33">
    <cfRule type="cellIs" dxfId="1183" priority="5" operator="lessThanOrEqual">
      <formula>0</formula>
    </cfRule>
    <cfRule type="cellIs" dxfId="1182" priority="6" operator="greaterThan">
      <formula>0</formula>
    </cfRule>
  </conditionalFormatting>
  <conditionalFormatting sqref="S8:T17">
    <cfRule type="cellIs" dxfId="1181" priority="13" operator="lessThanOrEqual">
      <formula>0</formula>
    </cfRule>
    <cfRule type="cellIs" dxfId="1180" priority="14" operator="greaterThan">
      <formula>0</formula>
    </cfRule>
  </conditionalFormatting>
  <conditionalFormatting sqref="S39:T48">
    <cfRule type="cellIs" dxfId="1179" priority="7" operator="lessThanOrEqual">
      <formula>0</formula>
    </cfRule>
    <cfRule type="cellIs" dxfId="1178" priority="8" operator="greaterThan">
      <formula>0</formula>
    </cfRule>
  </conditionalFormatting>
  <conditionalFormatting sqref="U39:U48">
    <cfRule type="cellIs" dxfId="1177" priority="1" operator="lessThanOrEqual">
      <formula>0</formula>
    </cfRule>
    <cfRule type="cellIs" dxfId="1176" priority="2" operator="greaterThan">
      <formula>0</formula>
    </cfRule>
  </conditionalFormatting>
  <conditionalFormatting sqref="U24:U33">
    <cfRule type="cellIs" dxfId="1175" priority="3" operator="lessThanOrEqual">
      <formula>0</formula>
    </cfRule>
    <cfRule type="cellIs" dxfId="1174" priority="4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W48"/>
  <sheetViews>
    <sheetView workbookViewId="0">
      <selection activeCell="V8" sqref="V8:W17"/>
    </sheetView>
  </sheetViews>
  <sheetFormatPr baseColWidth="10" defaultColWidth="8.83203125" defaultRowHeight="16" x14ac:dyDescent="0.2"/>
  <cols>
    <col min="18" max="18" width="8.83203125" style="81"/>
    <col min="21" max="21" width="8.83203125" style="81"/>
  </cols>
  <sheetData>
    <row r="2" spans="1:23" x14ac:dyDescent="0.2">
      <c r="A2" t="s">
        <v>4</v>
      </c>
      <c r="B2" s="34" t="s">
        <v>12</v>
      </c>
      <c r="C2" s="35">
        <f>'WL Prob'!F5</f>
        <v>0.50031263259934389</v>
      </c>
      <c r="D2" s="34" t="s">
        <v>13</v>
      </c>
      <c r="E2" s="35">
        <f>'WL Prob'!F4</f>
        <v>0.49968736740065617</v>
      </c>
      <c r="F2" t="s">
        <v>5</v>
      </c>
      <c r="G2">
        <v>0.95</v>
      </c>
      <c r="H2" t="s">
        <v>46</v>
      </c>
      <c r="I2">
        <v>-1</v>
      </c>
      <c r="J2" s="34" t="s">
        <v>14</v>
      </c>
      <c r="K2" s="35">
        <f>C2*G2-E2*I2</f>
        <v>0.97498436837003277</v>
      </c>
    </row>
    <row r="4" spans="1:23" x14ac:dyDescent="0.2">
      <c r="A4" s="221" t="s">
        <v>15</v>
      </c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</row>
    <row r="5" spans="1:23" x14ac:dyDescent="0.2">
      <c r="A5" t="s">
        <v>10</v>
      </c>
      <c r="B5">
        <f>$C$2</f>
        <v>0.50031263259934389</v>
      </c>
      <c r="C5" t="s">
        <v>11</v>
      </c>
      <c r="D5">
        <f>$E$2</f>
        <v>0.49968736740065617</v>
      </c>
      <c r="E5" t="s">
        <v>5</v>
      </c>
      <c r="F5">
        <f>$G$2</f>
        <v>0.95</v>
      </c>
      <c r="G5" t="s">
        <v>46</v>
      </c>
      <c r="H5">
        <f>$I$2</f>
        <v>-1</v>
      </c>
      <c r="I5" t="s">
        <v>6</v>
      </c>
      <c r="J5">
        <f>$K$2</f>
        <v>0.97498436837003277</v>
      </c>
    </row>
    <row r="6" spans="1:23" ht="17" thickBot="1" x14ac:dyDescent="0.25"/>
    <row r="7" spans="1:23" ht="17" thickBot="1" x14ac:dyDescent="0.25">
      <c r="A7" s="24"/>
      <c r="B7" s="24">
        <v>1</v>
      </c>
      <c r="C7" s="39">
        <v>0</v>
      </c>
      <c r="D7" s="36">
        <v>-1</v>
      </c>
      <c r="E7" s="31">
        <v>-2</v>
      </c>
      <c r="F7" s="31">
        <v>-3</v>
      </c>
      <c r="G7" s="31">
        <v>-4</v>
      </c>
      <c r="H7" s="31">
        <v>-5</v>
      </c>
      <c r="I7" s="31">
        <v>-6</v>
      </c>
      <c r="J7" s="31">
        <v>-7</v>
      </c>
      <c r="K7" s="31">
        <v>-8</v>
      </c>
      <c r="L7" s="31">
        <v>-9</v>
      </c>
      <c r="M7" s="25">
        <v>-10</v>
      </c>
      <c r="N7" t="s">
        <v>19</v>
      </c>
      <c r="R7" s="84" t="s">
        <v>7</v>
      </c>
      <c r="S7" s="42" t="s">
        <v>17</v>
      </c>
      <c r="T7" s="43" t="s">
        <v>20</v>
      </c>
      <c r="U7" s="83" t="s">
        <v>6</v>
      </c>
      <c r="V7" s="49" t="s">
        <v>5</v>
      </c>
      <c r="W7" s="49" t="s">
        <v>47</v>
      </c>
    </row>
    <row r="8" spans="1:23" x14ac:dyDescent="0.2">
      <c r="A8" s="23">
        <v>1</v>
      </c>
      <c r="B8" s="18">
        <f>C8*B5</f>
        <v>0.50031263259934389</v>
      </c>
      <c r="C8" s="18">
        <v>1</v>
      </c>
      <c r="D8" s="37">
        <f>C8*D5</f>
        <v>0.49968736740065617</v>
      </c>
      <c r="E8" s="27"/>
      <c r="F8" s="27"/>
      <c r="G8" s="27"/>
      <c r="H8" s="27"/>
      <c r="I8" s="27"/>
      <c r="J8" s="27"/>
      <c r="K8" s="27"/>
      <c r="L8" s="27"/>
      <c r="M8" s="9"/>
      <c r="N8">
        <f>B8+D8</f>
        <v>1</v>
      </c>
      <c r="R8" s="88">
        <f>B8-D8</f>
        <v>6.252651986877189E-4</v>
      </c>
      <c r="S8" s="26">
        <f>SUM(C8)*$B$5*$F$5</f>
        <v>0.47529700096937666</v>
      </c>
      <c r="T8" s="9">
        <f>SUM(C8)*$D$5*$H$5</f>
        <v>-0.49968736740065617</v>
      </c>
      <c r="U8" s="91">
        <f>S8+T8</f>
        <v>-2.4390366431279509E-2</v>
      </c>
      <c r="V8" s="68">
        <f>(U8-W8*D8)/B8</f>
        <v>0.95</v>
      </c>
      <c r="W8" s="18">
        <f>-COUNT(D8:M8)</f>
        <v>-1</v>
      </c>
    </row>
    <row r="9" spans="1:23" x14ac:dyDescent="0.2">
      <c r="A9" s="20">
        <v>2</v>
      </c>
      <c r="B9" s="19">
        <f>C9*B5</f>
        <v>0.6670834231989099</v>
      </c>
      <c r="C9" s="19">
        <f>1/(1-B5*D5)</f>
        <v>1.3333331595748812</v>
      </c>
      <c r="D9" s="32">
        <f>C9*D5</f>
        <v>0.6662497363759714</v>
      </c>
      <c r="E9" s="1">
        <f>D9*D5</f>
        <v>0.33291657680109032</v>
      </c>
      <c r="F9" s="1"/>
      <c r="G9" s="1"/>
      <c r="H9" s="1"/>
      <c r="I9" s="1"/>
      <c r="J9" s="1"/>
      <c r="K9" s="1"/>
      <c r="L9" s="1"/>
      <c r="M9" s="3"/>
      <c r="N9">
        <f>B9+E9</f>
        <v>1.0000000000000002</v>
      </c>
      <c r="R9" s="89">
        <f>B9-E9</f>
        <v>0.33416684639781957</v>
      </c>
      <c r="S9" s="16">
        <f>SUM(C9:D9)*$B$5*$F$5</f>
        <v>0.95039575363510143</v>
      </c>
      <c r="T9" s="3">
        <f>SUM(C9:D9)*$D$5*$H$5</f>
        <v>-0.99916631317706173</v>
      </c>
      <c r="U9" s="92">
        <f>S9+T9</f>
        <v>-4.8770559541960301E-2</v>
      </c>
      <c r="V9" s="68">
        <f>(U9-W9*E9)/B9</f>
        <v>0.92501563162996714</v>
      </c>
      <c r="W9" s="19">
        <f>-COUNT(D9:M9)</f>
        <v>-2</v>
      </c>
    </row>
    <row r="10" spans="1:23" x14ac:dyDescent="0.2">
      <c r="A10" s="20">
        <v>3</v>
      </c>
      <c r="B10" s="19">
        <f>C10*B5</f>
        <v>0.75046875329858231</v>
      </c>
      <c r="C10" s="19">
        <f>1/(1-D5*B5/(1-D5*B5))</f>
        <v>1.4999996090435843</v>
      </c>
      <c r="D10" s="32">
        <f>C10*D5*C9</f>
        <v>0.99937434408934811</v>
      </c>
      <c r="E10" s="1">
        <f>D10*(D5)</f>
        <v>0.49937473504576385</v>
      </c>
      <c r="F10" s="1">
        <f>E10*D5</f>
        <v>0.24953124670141794</v>
      </c>
      <c r="G10" s="1"/>
      <c r="H10" s="1"/>
      <c r="I10" s="1"/>
      <c r="J10" s="1"/>
      <c r="K10" s="1"/>
      <c r="L10" s="1"/>
      <c r="M10" s="3"/>
      <c r="N10">
        <f>B10+F10</f>
        <v>1.0000000000000002</v>
      </c>
      <c r="R10" s="89">
        <f>B10-F10</f>
        <v>0.50093750659716441</v>
      </c>
      <c r="S10" s="16">
        <f>SUM(C10:E10)*$B$5*$F$5</f>
        <v>1.4252962581521869</v>
      </c>
      <c r="T10" s="3">
        <f>SUM(C10:E10)*$D$5*$H$5</f>
        <v>-1.4984368374921839</v>
      </c>
      <c r="U10" s="92">
        <f t="shared" ref="U10:U17" si="0">S10+T10</f>
        <v>-7.3140579339997069E-2</v>
      </c>
      <c r="V10" s="68">
        <f>(U10-W10*F10)/B10</f>
        <v>0.90004168434114706</v>
      </c>
      <c r="W10" s="19">
        <f t="shared" ref="W10:W17" si="1">-COUNT(D10:M10)</f>
        <v>-3</v>
      </c>
    </row>
    <row r="11" spans="1:23" x14ac:dyDescent="0.2">
      <c r="A11" s="20">
        <v>4</v>
      </c>
      <c r="B11" s="19">
        <f>C11*B5</f>
        <v>0.8004998991983544</v>
      </c>
      <c r="C11" s="19">
        <f>1/(1-D5*B5/(1-D5*B5/(1-D5*B5)))</f>
        <v>1.5999993744699306</v>
      </c>
      <c r="D11" s="32">
        <f>C11*D5*C10</f>
        <v>1.1992489003379152</v>
      </c>
      <c r="E11" s="1">
        <f>D11*D5*C9</f>
        <v>0.79899926369930963</v>
      </c>
      <c r="F11" s="1">
        <f>E11*D5</f>
        <v>0.3992498386329707</v>
      </c>
      <c r="G11" s="1">
        <f>F11*D5</f>
        <v>0.19950010080164593</v>
      </c>
      <c r="H11" s="1"/>
      <c r="I11" s="1"/>
      <c r="J11" s="1"/>
      <c r="K11" s="1"/>
      <c r="L11" s="1"/>
      <c r="M11" s="3"/>
      <c r="N11">
        <f>B11+G11</f>
        <v>1.0000000000000004</v>
      </c>
      <c r="R11" s="89">
        <f>B11-G11</f>
        <v>0.60099979839670847</v>
      </c>
      <c r="S11" s="16">
        <f>SUM(C11:F11)*$B$5*$F$5</f>
        <v>1.8999985147376512</v>
      </c>
      <c r="T11" s="3">
        <f>SUM(C11:F11)*$D$5*$H$5</f>
        <v>-1.9974989405741777</v>
      </c>
      <c r="U11" s="92">
        <f t="shared" si="0"/>
        <v>-9.7500425836526405E-2</v>
      </c>
      <c r="V11" s="68">
        <f>(U11-W11*G11)/B11</f>
        <v>0.87507815812539125</v>
      </c>
      <c r="W11" s="19">
        <f t="shared" si="1"/>
        <v>-4</v>
      </c>
    </row>
    <row r="12" spans="1:23" x14ac:dyDescent="0.2">
      <c r="A12" s="20">
        <v>5</v>
      </c>
      <c r="B12" s="19">
        <f>C12*B5</f>
        <v>0.8338539529982375</v>
      </c>
      <c r="C12" s="19">
        <f>1/(1-D5*B5/(1-D5*B5/(1-D5*B5/(1-D5*B5))))</f>
        <v>1.6666657978752204</v>
      </c>
      <c r="D12" s="32">
        <f>C12*D5*C11</f>
        <v>1.3324984308543217</v>
      </c>
      <c r="E12" s="1">
        <f>D12*D5*C10</f>
        <v>0.99874868915711235</v>
      </c>
      <c r="F12" s="1">
        <f>E12*D5*C9</f>
        <v>0.66541605085677302</v>
      </c>
      <c r="G12" s="1">
        <f>F12*D5</f>
        <v>0.33249999467876207</v>
      </c>
      <c r="H12" s="1">
        <f>G12*D5</f>
        <v>0.1661460470017628</v>
      </c>
      <c r="I12" s="1"/>
      <c r="J12" s="1"/>
      <c r="K12" s="1"/>
      <c r="L12" s="1"/>
      <c r="M12" s="3"/>
      <c r="N12">
        <f>B12+H12</f>
        <v>1.0000000000000002</v>
      </c>
      <c r="R12" s="89">
        <f>B12-H12</f>
        <v>0.66770790599647467</v>
      </c>
      <c r="S12" s="16">
        <f>SUM(C12:G12)*$B$5*$F$5</f>
        <v>2.3745025236705164</v>
      </c>
      <c r="T12" s="3">
        <f>SUM(C12:G12)*$D$5*$H$5</f>
        <v>-2.4963526227163828</v>
      </c>
      <c r="U12" s="92">
        <f t="shared" si="0"/>
        <v>-0.12185009904586641</v>
      </c>
      <c r="V12" s="68">
        <f>(U12-W12*H12)/B12</f>
        <v>0.85012505297129171</v>
      </c>
      <c r="W12" s="19">
        <f t="shared" si="1"/>
        <v>-5</v>
      </c>
    </row>
    <row r="13" spans="1:23" x14ac:dyDescent="0.2">
      <c r="A13" s="20">
        <v>6</v>
      </c>
      <c r="B13" s="19">
        <f>C13*B5</f>
        <v>0.85767823988396252</v>
      </c>
      <c r="C13" s="19">
        <f>1/(1-D5*B5/(1-D5*B5/(1-D5*B5/(1-D5*B5/(1-D5*B5)))))</f>
        <v>1.7142845972686065</v>
      </c>
      <c r="D13" s="32">
        <f>C13*D5*C12</f>
        <v>1.427676518095464</v>
      </c>
      <c r="E13" s="1">
        <f>D13*D5*C11</f>
        <v>1.1414266270748745</v>
      </c>
      <c r="F13" s="1">
        <f>E13*D5*C10</f>
        <v>0.85553447656156212</v>
      </c>
      <c r="G13" s="1">
        <f>F13*D5*C9</f>
        <v>0.56999961946969546</v>
      </c>
      <c r="H13" s="1">
        <f>G13*D5</f>
        <v>0.28482160927218791</v>
      </c>
      <c r="I13" s="1">
        <f>H13*D5</f>
        <v>0.14232176011603789</v>
      </c>
      <c r="J13" s="1"/>
      <c r="K13" s="1"/>
      <c r="L13" s="1"/>
      <c r="M13" s="3"/>
      <c r="N13">
        <f>B13+I13</f>
        <v>1.0000000000000004</v>
      </c>
      <c r="R13" s="89">
        <f>B13-I13</f>
        <v>0.7153564797679246</v>
      </c>
      <c r="S13" s="16">
        <f>SUM(C13:H13)*$B$5*$F$5</f>
        <v>2.8488082852918102</v>
      </c>
      <c r="T13" s="3">
        <f>SUM(C13:H13)*$D$5*$H$5</f>
        <v>-2.9949978842773279</v>
      </c>
      <c r="U13" s="92">
        <f t="shared" si="0"/>
        <v>-0.14618959898551775</v>
      </c>
      <c r="V13" s="68">
        <f>(U13-W13*I13)/B13</f>
        <v>0.82518236886418106</v>
      </c>
      <c r="W13" s="19">
        <f t="shared" si="1"/>
        <v>-6</v>
      </c>
    </row>
    <row r="14" spans="1:23" x14ac:dyDescent="0.2">
      <c r="A14" s="20">
        <v>7</v>
      </c>
      <c r="B14" s="19">
        <f>C14*B5</f>
        <v>0.87554642244840486</v>
      </c>
      <c r="C14" s="19">
        <f>1/(1-D5*B5/(1-D5*B5/(1-D5*B5/(1-D5*B5/(1-D5*B5/(1-D5*B5))))))</f>
        <v>1.7499986316546847</v>
      </c>
      <c r="D14" s="32">
        <f>C14*D5*C13</f>
        <v>1.499059953289831</v>
      </c>
      <c r="E14" s="1">
        <f>D14*D5*C12</f>
        <v>1.2484348852805081</v>
      </c>
      <c r="F14" s="1">
        <f>E14*D5*C11</f>
        <v>0.99812303569249672</v>
      </c>
      <c r="G14" s="1">
        <f>F14*D5*C10</f>
        <v>0.74812401308139642</v>
      </c>
      <c r="H14" s="1">
        <f>G14*D5*C9</f>
        <v>0.49843742649201411</v>
      </c>
      <c r="I14" s="1">
        <f>H14*D5</f>
        <v>0.2490628854577526</v>
      </c>
      <c r="J14" s="1">
        <f>I14*D5</f>
        <v>0.12445357755159557</v>
      </c>
      <c r="K14" s="1"/>
      <c r="L14" s="1"/>
      <c r="M14" s="3"/>
      <c r="N14">
        <f>B14+J14</f>
        <v>1.0000000000000004</v>
      </c>
      <c r="R14" s="89">
        <f>B14-J14</f>
        <v>0.75109284489680928</v>
      </c>
      <c r="S14" s="16">
        <f>SUM(C14:I14)*$B$5*$F$5</f>
        <v>3.3229158000045622</v>
      </c>
      <c r="T14" s="3">
        <f>SUM(C14:I14)*$D$5*$H$5</f>
        <v>-3.4934347256807237</v>
      </c>
      <c r="U14" s="92">
        <f t="shared" si="0"/>
        <v>-0.17051892567616145</v>
      </c>
      <c r="V14" s="68">
        <f>(U14-W14*J14)/B14</f>
        <v>0.80025010578613442</v>
      </c>
      <c r="W14" s="19">
        <f t="shared" si="1"/>
        <v>-7</v>
      </c>
    </row>
    <row r="15" spans="1:23" x14ac:dyDescent="0.2">
      <c r="A15" s="20">
        <v>8</v>
      </c>
      <c r="B15" s="19">
        <f>C15*B5</f>
        <v>0.88944386879872672</v>
      </c>
      <c r="C15" s="19">
        <f>1/(1-D5*B5/(1-D5*B5/(1-D5*B5/(1-D5*B5/(1-D5*B5/(1-D5*B5/(1-D5*B5)))))))</f>
        <v>1.7777761560360272</v>
      </c>
      <c r="D15" s="32">
        <f>C15*D5*C14</f>
        <v>1.5545802871199523</v>
      </c>
      <c r="E15" s="1">
        <f>D15*D5*C13</f>
        <v>1.3316633570117966</v>
      </c>
      <c r="F15" s="1">
        <f>E15*D5*C12</f>
        <v>1.1090250171080709</v>
      </c>
      <c r="G15" s="1">
        <f>F15*D5*C11</f>
        <v>0.88666491924095348</v>
      </c>
      <c r="H15" s="1">
        <f>G15*D5*C10</f>
        <v>0.66458271567774507</v>
      </c>
      <c r="I15" s="1">
        <f>H15*D5*C9</f>
        <v>0.44277805912032475</v>
      </c>
      <c r="J15" s="1">
        <f>I15*D5</f>
        <v>0.22125060270460717</v>
      </c>
      <c r="K15" s="1">
        <f>J15*D5</f>
        <v>0.11055613120127365</v>
      </c>
      <c r="L15" s="1"/>
      <c r="M15" s="3"/>
      <c r="N15">
        <f>B15+K15</f>
        <v>1.0000000000000004</v>
      </c>
      <c r="R15" s="89">
        <f>B15-K15</f>
        <v>0.77888773759745311</v>
      </c>
      <c r="S15" s="16">
        <f>SUM(C15:J15)*$B$5*$F$5</f>
        <v>3.7968250682738076</v>
      </c>
      <c r="T15" s="3">
        <f>SUM(C15:J15)*$D$5*$H$5</f>
        <v>-3.9916631474154696</v>
      </c>
      <c r="U15" s="92">
        <f t="shared" si="0"/>
        <v>-0.19483807914166196</v>
      </c>
      <c r="V15" s="68">
        <f>(U15-W15*K15)/B15</f>
        <v>0.77532826371596486</v>
      </c>
      <c r="W15" s="19">
        <f t="shared" si="1"/>
        <v>-8</v>
      </c>
    </row>
    <row r="16" spans="1:23" x14ac:dyDescent="0.2">
      <c r="A16" s="20">
        <v>9</v>
      </c>
      <c r="B16" s="19">
        <f>C16*B5</f>
        <v>0.90056179979923368</v>
      </c>
      <c r="C16" s="19">
        <f>1/(1-D5*B5/(1-D5*B5/(1-D5*B5/(1-D5*B5/(1-D5*B5/(1-D5*B5/(1-D5*B5/(1-D5*B5))))))))</f>
        <v>1.7999981234141931</v>
      </c>
      <c r="D16" s="32">
        <f>C16*D5*C15</f>
        <v>1.598996449995379</v>
      </c>
      <c r="E16" s="1">
        <f>D16*D5*C14</f>
        <v>1.3982459782114582</v>
      </c>
      <c r="F16" s="1">
        <f>E16*D5*C13</f>
        <v>1.1977463941234456</v>
      </c>
      <c r="G16" s="1">
        <f>F16*D5*C12</f>
        <v>0.99749738418470069</v>
      </c>
      <c r="H16" s="1">
        <f>G16*D5*C11</f>
        <v>0.79749863524043807</v>
      </c>
      <c r="I16" s="1">
        <f>H16*D5*C10</f>
        <v>0.59774983452723685</v>
      </c>
      <c r="J16" s="1">
        <f>I16*D5*C9</f>
        <v>0.39825066967255202</v>
      </c>
      <c r="K16" s="1">
        <f>J16*D5</f>
        <v>0.19900082869422586</v>
      </c>
      <c r="L16" s="1">
        <f>K16*D5</f>
        <v>9.9438200200766685E-2</v>
      </c>
      <c r="M16" s="3"/>
      <c r="N16">
        <f>B16+L16</f>
        <v>1.0000000000000004</v>
      </c>
      <c r="R16" s="89">
        <f>B16-L16</f>
        <v>0.80112359959846702</v>
      </c>
      <c r="S16" s="16">
        <f>SUM(C16:K16)*$B$5*$F$5</f>
        <v>4.2705360906265826</v>
      </c>
      <c r="T16" s="3">
        <f>SUM(C16:K16)*$D$5*$H$5</f>
        <v>-4.4896831500356464</v>
      </c>
      <c r="U16" s="92">
        <f t="shared" si="0"/>
        <v>-0.21914705940906387</v>
      </c>
      <c r="V16" s="68">
        <f>(U16-W16*L16)/B16</f>
        <v>0.75041684262922848</v>
      </c>
      <c r="W16" s="19">
        <f t="shared" si="1"/>
        <v>-9</v>
      </c>
    </row>
    <row r="17" spans="1:23" ht="17" thickBot="1" x14ac:dyDescent="0.25">
      <c r="A17" s="21">
        <v>10</v>
      </c>
      <c r="B17" s="33">
        <f>C17*B5</f>
        <v>0.90965826509085501</v>
      </c>
      <c r="C17" s="33">
        <f>1/(1-D5*B5/(1-D5*B5/(1-D5*B5/(1-D5*B5/(1-D5*B5/(1-D5*B5/(1-D5*B5/(1-D5*B5/(1-D5*B5)))))))))</f>
        <v>1.8181796856992811</v>
      </c>
      <c r="D17" s="38">
        <f>C17*D5*C16</f>
        <v>1.6353368521767639</v>
      </c>
      <c r="E17" s="28">
        <f>D17*D5*C15</f>
        <v>1.452722526297632</v>
      </c>
      <c r="F17" s="28">
        <f>E17*D5*C14</f>
        <v>1.2703364224846925</v>
      </c>
      <c r="G17" s="28">
        <f>F17*D5*C13</f>
        <v>1.0881782555176527</v>
      </c>
      <c r="H17" s="28">
        <f>G17*D5*C12</f>
        <v>0.90624774053267343</v>
      </c>
      <c r="I17" s="28">
        <f>H17*D5*C11</f>
        <v>0.72454459302192398</v>
      </c>
      <c r="J17" s="28">
        <f>I17*D5*C10</f>
        <v>0.54306852883313694</v>
      </c>
      <c r="K17" s="28">
        <f>J17*D5*C9</f>
        <v>0.3618192641691641</v>
      </c>
      <c r="L17" s="28">
        <f>K17*D5</f>
        <v>0.18079651558753218</v>
      </c>
      <c r="M17" s="4">
        <f>L17*D5</f>
        <v>9.0341734909145655E-2</v>
      </c>
      <c r="N17">
        <f>B17+M17</f>
        <v>1.0000000000000007</v>
      </c>
      <c r="R17" s="90">
        <f>B17-M17</f>
        <v>0.81931653018170936</v>
      </c>
      <c r="S17" s="17">
        <f>SUM(C17:L17)*$B$5*$F$5</f>
        <v>4.744048867651931</v>
      </c>
      <c r="T17" s="4">
        <f>SUM(C17:L17)*$D$5*$H$5</f>
        <v>-4.9874947341605278</v>
      </c>
      <c r="U17" s="93">
        <f t="shared" si="0"/>
        <v>-0.24344586650859679</v>
      </c>
      <c r="V17" s="69">
        <f>(U17-W17*M17)/B17</f>
        <v>0.72551584249821888</v>
      </c>
      <c r="W17" s="33">
        <f t="shared" si="1"/>
        <v>-10</v>
      </c>
    </row>
    <row r="20" spans="1:23" x14ac:dyDescent="0.2">
      <c r="A20" s="221" t="s">
        <v>16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</row>
    <row r="21" spans="1:23" x14ac:dyDescent="0.2">
      <c r="A21" t="s">
        <v>10</v>
      </c>
      <c r="B21">
        <f>$C$2</f>
        <v>0.50031263259934389</v>
      </c>
      <c r="C21" t="s">
        <v>11</v>
      </c>
      <c r="D21">
        <f>$E$2</f>
        <v>0.49968736740065617</v>
      </c>
      <c r="E21" t="s">
        <v>5</v>
      </c>
      <c r="F21">
        <f>$G$2</f>
        <v>0.95</v>
      </c>
      <c r="G21" t="s">
        <v>46</v>
      </c>
      <c r="H21">
        <f>$I$2</f>
        <v>-1</v>
      </c>
      <c r="I21" t="s">
        <v>6</v>
      </c>
      <c r="J21">
        <f>$K$2</f>
        <v>0.97498436837003277</v>
      </c>
    </row>
    <row r="22" spans="1:23" ht="17" thickBot="1" x14ac:dyDescent="0.25"/>
    <row r="23" spans="1:23" ht="17" thickBot="1" x14ac:dyDescent="0.25">
      <c r="A23" s="24"/>
      <c r="B23" s="30">
        <v>2</v>
      </c>
      <c r="C23" s="24">
        <v>1</v>
      </c>
      <c r="D23" s="39">
        <v>0</v>
      </c>
      <c r="E23" s="36">
        <v>-1</v>
      </c>
      <c r="F23" s="31">
        <v>-2</v>
      </c>
      <c r="G23" s="31">
        <v>-3</v>
      </c>
      <c r="H23" s="31">
        <v>-4</v>
      </c>
      <c r="I23" s="31">
        <v>-5</v>
      </c>
      <c r="J23" s="31">
        <v>-6</v>
      </c>
      <c r="K23" s="31">
        <v>-7</v>
      </c>
      <c r="L23" s="31">
        <v>-8</v>
      </c>
      <c r="M23" s="31">
        <v>-9</v>
      </c>
      <c r="N23" s="25">
        <v>-10</v>
      </c>
      <c r="O23" t="s">
        <v>19</v>
      </c>
      <c r="R23" s="84" t="s">
        <v>7</v>
      </c>
      <c r="S23" s="42" t="s">
        <v>17</v>
      </c>
      <c r="T23" s="43" t="s">
        <v>20</v>
      </c>
      <c r="U23" s="83" t="s">
        <v>6</v>
      </c>
      <c r="V23" s="49" t="s">
        <v>5</v>
      </c>
      <c r="W23" s="49" t="s">
        <v>47</v>
      </c>
    </row>
    <row r="24" spans="1:23" x14ac:dyDescent="0.2">
      <c r="A24" s="23">
        <v>1</v>
      </c>
      <c r="B24" s="26">
        <f>C24*B21</f>
        <v>0.33375026362402882</v>
      </c>
      <c r="C24" s="18">
        <f>D24*B21</f>
        <v>0.6670834231989099</v>
      </c>
      <c r="D24" s="18">
        <f>1/(1-B21*D21)</f>
        <v>1.3333331595748812</v>
      </c>
      <c r="E24" s="37">
        <f>D24*D21</f>
        <v>0.6662497363759714</v>
      </c>
      <c r="F24" s="27"/>
      <c r="G24" s="27"/>
      <c r="H24" s="27"/>
      <c r="I24" s="27"/>
      <c r="J24" s="27"/>
      <c r="K24" s="27"/>
      <c r="L24" s="27"/>
      <c r="M24" s="27"/>
      <c r="N24" s="9"/>
      <c r="O24">
        <f>E24+B24</f>
        <v>1.0000000000000002</v>
      </c>
      <c r="R24" s="88">
        <f>B24-E24</f>
        <v>-0.33249947275194258</v>
      </c>
      <c r="S24" s="26">
        <f>SUM(C24:D24)*$B$21*$F$21</f>
        <v>0.95079200248179163</v>
      </c>
      <c r="T24" s="9">
        <f>SUM(C24:D24)*$D$21*$H$21</f>
        <v>-0.99958289595085237</v>
      </c>
      <c r="U24" s="91">
        <f>S24+T24</f>
        <v>-4.8790893469060737E-2</v>
      </c>
      <c r="V24" s="68">
        <f>(U24-W24*E24)/B24</f>
        <v>1.8500624874486418</v>
      </c>
      <c r="W24" s="18">
        <f>-COUNT(E24:N24)</f>
        <v>-1</v>
      </c>
    </row>
    <row r="25" spans="1:23" x14ac:dyDescent="0.2">
      <c r="A25" s="20">
        <v>2</v>
      </c>
      <c r="B25" s="16">
        <f>C25*B21</f>
        <v>0.50062526495423643</v>
      </c>
      <c r="C25" s="19">
        <f>D25*B21</f>
        <v>1.0006248739978207</v>
      </c>
      <c r="D25" s="19">
        <f>1/(1-B21*D21*2)</f>
        <v>1.9999992180871689</v>
      </c>
      <c r="E25" s="32">
        <f>D25*D21</f>
        <v>0.99937434408934822</v>
      </c>
      <c r="F25" s="1">
        <f>E25*D21</f>
        <v>0.49937473504576391</v>
      </c>
      <c r="G25" s="1"/>
      <c r="H25" s="1"/>
      <c r="I25" s="1"/>
      <c r="J25" s="1"/>
      <c r="K25" s="1"/>
      <c r="L25" s="1"/>
      <c r="M25" s="1"/>
      <c r="N25" s="3"/>
      <c r="O25">
        <f>F25+B25</f>
        <v>1.0000000000000004</v>
      </c>
      <c r="R25" s="89">
        <f>B25-F25</f>
        <v>1.2505299084725197E-3</v>
      </c>
      <c r="S25" s="16">
        <f>SUM(C25:E25)*$B$21*$F$21</f>
        <v>1.9011872605958593</v>
      </c>
      <c r="T25" s="3">
        <f>SUM(C25:E25)*$D$21*$H$21</f>
        <v>-1.9987486881786964</v>
      </c>
      <c r="U25" s="92">
        <f>S25+T25</f>
        <v>-9.7561427582837146E-2</v>
      </c>
      <c r="V25" s="68">
        <f>(U25-W25*F25)/B25</f>
        <v>1.8001249748972834</v>
      </c>
      <c r="W25" s="19">
        <f>-COUNT(E25:N25)</f>
        <v>-2</v>
      </c>
    </row>
    <row r="26" spans="1:23" x14ac:dyDescent="0.2">
      <c r="A26" s="20">
        <v>3</v>
      </c>
      <c r="B26" s="16">
        <f>C26*B21</f>
        <v>0.60075016136702986</v>
      </c>
      <c r="C26" s="19">
        <f>D26*B21</f>
        <v>1.2007495358369604</v>
      </c>
      <c r="D26" s="19">
        <f>1/(1-B21*D21-D21*B21/(1-D21*B21))</f>
        <v>2.3999984361748754</v>
      </c>
      <c r="E26" s="32">
        <f>D26*D21/(1-B21*D21)</f>
        <v>1.5989983254042541</v>
      </c>
      <c r="F26" s="1">
        <f>E26*(D21)</f>
        <v>0.79899926369930951</v>
      </c>
      <c r="G26" s="1">
        <f>F26*D21</f>
        <v>0.39924983863297064</v>
      </c>
      <c r="H26" s="1"/>
      <c r="I26" s="1"/>
      <c r="J26" s="1"/>
      <c r="K26" s="1"/>
      <c r="L26" s="1"/>
      <c r="M26" s="1"/>
      <c r="N26" s="3"/>
      <c r="O26">
        <f>G26+B26</f>
        <v>1.0000000000000004</v>
      </c>
      <c r="R26" s="89">
        <f>B26-G26</f>
        <v>0.20150032273405921</v>
      </c>
      <c r="S26" s="16">
        <f>SUM(C26:F26)*$B$21*$F$21</f>
        <v>2.8511857747765097</v>
      </c>
      <c r="T26" s="3">
        <f>SUM(C26:F26)*$D$21*$H$21</f>
        <v>-2.9974973771401259</v>
      </c>
      <c r="U26" s="92">
        <f t="shared" ref="U26:U33" si="2">S26+T26</f>
        <v>-0.14631160236361618</v>
      </c>
      <c r="V26" s="68">
        <f>(U26-W26*G26)/B26</f>
        <v>1.7502082914846144</v>
      </c>
      <c r="W26" s="19">
        <f t="shared" ref="W26:W33" si="3">-COUNT(E26:N26)</f>
        <v>-3</v>
      </c>
    </row>
    <row r="27" spans="1:23" x14ac:dyDescent="0.2">
      <c r="A27" s="20">
        <v>4</v>
      </c>
      <c r="B27" s="16">
        <f>C27*B21</f>
        <v>0.66750000532123865</v>
      </c>
      <c r="C27" s="19">
        <f>D27*B21</f>
        <v>1.3341658031964592</v>
      </c>
      <c r="D27" s="19">
        <f>1/(1-B21*D21-D21*B21/(1-D21*B21/(1-D21*B21)))</f>
        <v>2.6666642340507809</v>
      </c>
      <c r="E27" s="32">
        <f>D27*D21/(1-D21*B21/(1-D21*B21))</f>
        <v>1.9987471253326725</v>
      </c>
      <c r="F27" s="1">
        <f>E27*D21/(1-B21*D21)</f>
        <v>1.3316647453351236</v>
      </c>
      <c r="G27" s="1">
        <f>F27*D21</f>
        <v>0.66541605085677313</v>
      </c>
      <c r="H27" s="1">
        <f>G27*D21</f>
        <v>0.33249999467876212</v>
      </c>
      <c r="I27" s="1"/>
      <c r="J27" s="1"/>
      <c r="K27" s="1"/>
      <c r="L27" s="1"/>
      <c r="M27" s="1"/>
      <c r="N27" s="3"/>
      <c r="O27">
        <f>H27+B27</f>
        <v>1.0000000000000009</v>
      </c>
      <c r="R27" s="89">
        <f>B27-H27</f>
        <v>0.33500001064247653</v>
      </c>
      <c r="S27" s="16">
        <f>SUM(C27:G27)*$B$21*$F$21</f>
        <v>3.8007875455821387</v>
      </c>
      <c r="T27" s="3">
        <f>SUM(C27:G27)*$D$21*$H$21</f>
        <v>-3.9958289634221904</v>
      </c>
      <c r="U27" s="92">
        <f t="shared" si="2"/>
        <v>-0.19504141784005169</v>
      </c>
      <c r="V27" s="68">
        <f>(U27-W27*H27)/B27</f>
        <v>1.7003124371943499</v>
      </c>
      <c r="W27" s="19">
        <f t="shared" si="3"/>
        <v>-4</v>
      </c>
    </row>
    <row r="28" spans="1:23" x14ac:dyDescent="0.2">
      <c r="A28" s="20">
        <v>5</v>
      </c>
      <c r="B28" s="16">
        <f>C28*B21</f>
        <v>0.71517839072781275</v>
      </c>
      <c r="C28" s="19">
        <f>D28*B21</f>
        <v>1.4294629879964191</v>
      </c>
      <c r="D28" s="19">
        <f>1/(1-B21*D21-D21*B21/(1-D21*B21/(1-D21*B21/(1-D21*B21))))</f>
        <v>2.8571395060918832</v>
      </c>
      <c r="E28" s="32">
        <f>D28*D21/(1-D21*B21/(1-D21*B21/(1-D21*B21)))</f>
        <v>2.2842815358981508</v>
      </c>
      <c r="F28" s="1">
        <f>E28*D21/(1-B21*D21/(1-B21*D21))</f>
        <v>1.7121394943642489</v>
      </c>
      <c r="G28" s="1">
        <f>F28*D21/(1-B21*D21)</f>
        <v>1.1407124867590697</v>
      </c>
      <c r="H28" s="1">
        <f>G28*D21</f>
        <v>0.56999961946969535</v>
      </c>
      <c r="I28" s="1">
        <f>H28*D21</f>
        <v>0.28482160927218786</v>
      </c>
      <c r="J28" s="1"/>
      <c r="K28" s="1"/>
      <c r="L28" s="1"/>
      <c r="M28" s="1"/>
      <c r="N28" s="3"/>
      <c r="O28">
        <f>I28+B28</f>
        <v>1.0000000000000007</v>
      </c>
      <c r="R28" s="89">
        <f>B28-I28</f>
        <v>0.43035678145562489</v>
      </c>
      <c r="S28" s="16">
        <f>SUM(C28:H28)*$B$21*$F$21</f>
        <v>4.7499925736952227</v>
      </c>
      <c r="T28" s="3">
        <f>SUM(C28:H28)*$D$21*$H$21</f>
        <v>-4.9937434477423901</v>
      </c>
      <c r="U28" s="92">
        <f t="shared" si="2"/>
        <v>-0.24375087404716744</v>
      </c>
      <c r="V28" s="68">
        <f>(U28-W28*I28)/B28</f>
        <v>1.6504374120036853</v>
      </c>
      <c r="W28" s="19">
        <f t="shared" si="3"/>
        <v>-5</v>
      </c>
    </row>
    <row r="29" spans="1:23" x14ac:dyDescent="0.2">
      <c r="A29" s="20">
        <v>6</v>
      </c>
      <c r="B29" s="16">
        <f>C29*B21</f>
        <v>0.75093711454224821</v>
      </c>
      <c r="C29" s="19">
        <f>D29*B21</f>
        <v>1.500935746196933</v>
      </c>
      <c r="D29" s="19">
        <f>1/(1-B21*D21-D21*B21/(1-D21*B21/(1-D21*B21/(1-D21*B21/(1-D21*B21)))))</f>
        <v>2.9999956994867638</v>
      </c>
      <c r="E29" s="32">
        <f>D29*D21/(1-B21*D21/(1-D21*B21/(1-D21*B21/(1-D21*B21))))</f>
        <v>2.4984319531125867</v>
      </c>
      <c r="F29" s="1">
        <f>E29*D21/(1-D21*B21/(1-D21*B21/(1-D21*B21)))</f>
        <v>1.9974950355152523</v>
      </c>
      <c r="G29" s="1">
        <f>F29*D21/(1-D21*B21/(1-D21*B21))</f>
        <v>1.4971841633161405</v>
      </c>
      <c r="H29" s="1">
        <f>G29*D21/(1-D21*B21)</f>
        <v>0.9974985541156578</v>
      </c>
      <c r="I29" s="1">
        <f>H29*D21</f>
        <v>0.498437426492014</v>
      </c>
      <c r="J29" s="1">
        <f>I29*D21</f>
        <v>0.24906288545775254</v>
      </c>
      <c r="K29" s="1"/>
      <c r="L29" s="1"/>
      <c r="M29" s="1"/>
      <c r="N29" s="3"/>
      <c r="O29">
        <f>J29+B29</f>
        <v>1.0000000000000007</v>
      </c>
      <c r="R29" s="89">
        <f>B29-J29</f>
        <v>0.50187422908449564</v>
      </c>
      <c r="S29" s="16">
        <f>SUM(C29:I29)*$B$21*$F$21</f>
        <v>5.6988008599223319</v>
      </c>
      <c r="T29" s="3">
        <f>SUM(C29:I29)*$D$21*$H$21</f>
        <v>-5.9912408309486835</v>
      </c>
      <c r="U29" s="92">
        <f t="shared" si="2"/>
        <v>-0.29243997102635166</v>
      </c>
      <c r="V29" s="68">
        <f>(U29-W29*J29)/B29</f>
        <v>1.6005832158833078</v>
      </c>
      <c r="W29" s="19">
        <f t="shared" si="3"/>
        <v>-6</v>
      </c>
    </row>
    <row r="30" spans="1:23" x14ac:dyDescent="0.2">
      <c r="A30" s="20">
        <v>7</v>
      </c>
      <c r="B30" s="16">
        <f>C30*B21</f>
        <v>0.77874939729539372</v>
      </c>
      <c r="C30" s="19">
        <f>D30*B21</f>
        <v>1.5565255533314211</v>
      </c>
      <c r="D30" s="19">
        <f>1/(1-B21*D21-D21*B21/(1-D21*B21/(1-D21*B21/(1-D21*B21/(1-D21*B21/(1-D21*B21))))))</f>
        <v>3.1111058404513736</v>
      </c>
      <c r="E30" s="32">
        <f>D30*D21/(1-D21*B21/(1-D21*B21/(1-D21*B21/(1-D21*B21/(1-D21*B21)))))</f>
        <v>2.6649930414271426</v>
      </c>
      <c r="F30" s="1">
        <f>E30*D21/(1-D21*B21/(1-D21*B21/(1-D21*B21/(1-D21*B21))))</f>
        <v>2.2194377714152607</v>
      </c>
      <c r="G30" s="1">
        <f>F30*D21/(1-D21*B21/(1-D21*B21/(1-D21*B21)))</f>
        <v>1.7744393336444175</v>
      </c>
      <c r="H30" s="1">
        <f>G30*D21/(1-D21*B21/(1-D21*B21))</f>
        <v>1.3299970322140917</v>
      </c>
      <c r="I30" s="1">
        <f>H30*D21/(1-D21*B21)</f>
        <v>0.88611017209346288</v>
      </c>
      <c r="J30" s="1">
        <f>I30*D21</f>
        <v>0.44277805912032486</v>
      </c>
      <c r="K30" s="1">
        <f>J30*D21</f>
        <v>0.22125060270460722</v>
      </c>
      <c r="L30" s="1"/>
      <c r="M30" s="1"/>
      <c r="N30" s="3"/>
      <c r="O30">
        <f>K30+B30</f>
        <v>1.0000000000000009</v>
      </c>
      <c r="R30" s="89">
        <f>B30-K30</f>
        <v>0.55749879459078655</v>
      </c>
      <c r="S30" s="16">
        <f>SUM(C30:J30)*$B$21*$F$21</f>
        <v>6.647212405194117</v>
      </c>
      <c r="T30" s="3">
        <f>SUM(C30:J30)*$D$21*$H$21</f>
        <v>-6.9883211140194792</v>
      </c>
      <c r="U30" s="92">
        <f t="shared" si="2"/>
        <v>-0.34110870882536215</v>
      </c>
      <c r="V30" s="68">
        <f>(U30-W30*K30)/B30</f>
        <v>1.5507498487973874</v>
      </c>
      <c r="W30" s="19">
        <f t="shared" si="3"/>
        <v>-7</v>
      </c>
    </row>
    <row r="31" spans="1:23" x14ac:dyDescent="0.2">
      <c r="A31" s="20">
        <v>8</v>
      </c>
      <c r="B31" s="16">
        <f>C31*B21</f>
        <v>0.80099917130577503</v>
      </c>
      <c r="C31" s="19">
        <f>D31*B21</f>
        <v>1.6009972947199684</v>
      </c>
      <c r="D31" s="19">
        <f>1/(1-B21*D21-D21*B21/(1-D21*B21/(1-D21*B21/(1-D21*B21/(1-D21*B21/(1-D21*B21/(1-D21*B21)))))))</f>
        <v>3.1999937447153477</v>
      </c>
      <c r="E31" s="32">
        <f>D31*D21/(1-D21*B21/(1-D21*B21/(1-D21*B21/(1-D21*B21/(1-D21*B21/(1-D21*B21))))))</f>
        <v>2.7982415995126124</v>
      </c>
      <c r="F31" s="1">
        <f>E31*D21/(1-D21*B21/(1-D21*B21/(1-D21*B21/(1-D21*B21/(1-D21*B21)))))</f>
        <v>2.3969915436406786</v>
      </c>
      <c r="G31" s="1">
        <f>F31*D21/(1-D21*B21/(1-D21*B21/(1-D21*B21/(1-D21*B21))))</f>
        <v>1.9962429496139207</v>
      </c>
      <c r="H31" s="1">
        <f>G31*D21/(1-D21*B21/(1-D21*B21/(1-D21*B21)))</f>
        <v>1.5959951907309133</v>
      </c>
      <c r="I31" s="1">
        <f>H31*D21/(1-D21*B21/(1-D21*B21))</f>
        <v>1.1962476410734493</v>
      </c>
      <c r="J31" s="1">
        <f>I31*D21/(1-D21*B21)</f>
        <v>0.79699967550556317</v>
      </c>
      <c r="K31" s="1">
        <f>J31*D21</f>
        <v>0.39825066967255207</v>
      </c>
      <c r="L31" s="1">
        <f>K31*D21</f>
        <v>0.19900082869422589</v>
      </c>
      <c r="M31" s="1"/>
      <c r="N31" s="3"/>
      <c r="O31">
        <f>L31+B31</f>
        <v>1.0000000000000009</v>
      </c>
      <c r="R31" s="89">
        <f>B31-L31</f>
        <v>0.60199834261154916</v>
      </c>
      <c r="S31" s="16">
        <f>SUM(C31:K31)*$B$21*$F$21</f>
        <v>7.5952272105653069</v>
      </c>
      <c r="T31" s="3">
        <f>SUM(C31:K31)*$D$21*$H$21</f>
        <v>-7.9849842980636314</v>
      </c>
      <c r="U31" s="92">
        <f t="shared" si="2"/>
        <v>-0.38975708749832449</v>
      </c>
      <c r="V31" s="68">
        <f>(U31-W31*L31)/B31</f>
        <v>1.5009373107035755</v>
      </c>
      <c r="W31" s="19">
        <f t="shared" si="3"/>
        <v>-8</v>
      </c>
    </row>
    <row r="32" spans="1:23" x14ac:dyDescent="0.2">
      <c r="A32" s="20">
        <v>9</v>
      </c>
      <c r="B32" s="16">
        <f>C32*B21</f>
        <v>0.81920348441246893</v>
      </c>
      <c r="C32" s="19">
        <f>D32*B21</f>
        <v>1.6373831701117498</v>
      </c>
      <c r="D32" s="19">
        <f>1/(1-B21*D21-D21*B21/(1-D21*B21/(1-D21*B21/(1-D21*B21/(1-D21*B21/(1-D21*B21/(1-D21*B21/(1-D21*B21))))))))</f>
        <v>3.2727200222885138</v>
      </c>
      <c r="E32" s="32">
        <f>D32*D21/(1-D21*B21/(1-D21*B21/(1-D21*B21/(1-D21*B21/(1-D21*B21/(1-D21*B21/(1-D21*B21)))))))</f>
        <v>2.9072628628868649</v>
      </c>
      <c r="F32" s="1">
        <f>E32*D21/(1-D21*B21/(1-D21*B21/(1-D21*B21/(1-D21*B21/(1-D21*B21/(1-D21*B21))))))</f>
        <v>2.5422624331947929</v>
      </c>
      <c r="G32" s="1">
        <f>F32*D21/(1-D21*B21/(1-D21*B21/(1-D21*B21/(1-D21*B21/(1-D21*B21)))))</f>
        <v>2.1777181624148136</v>
      </c>
      <c r="H32" s="1">
        <f>G32*D21/(1-D21*B21/(1-D21*B21/(1-D21*B21/(1-D21*B21))))</f>
        <v>1.8136294804627944</v>
      </c>
      <c r="I32" s="1">
        <f>H32*D21/(1-D21*B21/(1-D21*B21/(1-D21*B21)))</f>
        <v>1.4499958179670656</v>
      </c>
      <c r="J32" s="1">
        <f>I32*D21/(1-D21*B21/(1-D21*B21))</f>
        <v>1.0868166062675291</v>
      </c>
      <c r="K32" s="1">
        <f>J32*D21/(1-D21*B21)</f>
        <v>0.72409127741476909</v>
      </c>
      <c r="L32" s="1">
        <f>K32*D21</f>
        <v>0.36181926416916416</v>
      </c>
      <c r="M32" s="1">
        <f>L32*D21</f>
        <v>0.18079651558753221</v>
      </c>
      <c r="N32" s="3"/>
      <c r="O32">
        <f>M32+B32</f>
        <v>1.0000000000000011</v>
      </c>
      <c r="R32" s="89">
        <f>B32-M32</f>
        <v>0.63840696882493675</v>
      </c>
      <c r="S32" s="16">
        <f>SUM(C32:L32)*$B$21*$F$21</f>
        <v>8.5428452772147221</v>
      </c>
      <c r="T32" s="3">
        <f>SUM(C32:L32)*$D$21*$H$21</f>
        <v>-8.9812303843204528</v>
      </c>
      <c r="U32" s="92">
        <f t="shared" si="2"/>
        <v>-0.43838510710573075</v>
      </c>
      <c r="V32" s="68">
        <f>(U32-W32*M32)/B32</f>
        <v>1.4511456015530162</v>
      </c>
      <c r="W32" s="19">
        <f t="shared" si="3"/>
        <v>-9</v>
      </c>
    </row>
    <row r="33" spans="1:23" ht="17" thickBot="1" x14ac:dyDescent="0.25">
      <c r="A33" s="21">
        <v>10</v>
      </c>
      <c r="B33" s="17">
        <f>C33*B21</f>
        <v>0.83437370184153992</v>
      </c>
      <c r="C33" s="33">
        <f>D33*B21</f>
        <v>1.6677046460062421</v>
      </c>
      <c r="D33" s="33">
        <f>1/(1-B21*D21-D21*B21/(1-D21*B21/(1-D21*B21/(1-D21*B21/(1-D21*B21/(1-D21*B21/(1-D21*B21/(1-D21*B21/(1-D21*B21)))))))))</f>
        <v>3.3333250798441445</v>
      </c>
      <c r="E33" s="38">
        <f>D33*D21/(1-D21*B21/(1-D21*B21/(1-D21*B21/(1-D21*B21/(1-D21*B21/(1-D21*B21/(1-D21*B21/(1-D21*B21))))))))</f>
        <v>2.998113655228559</v>
      </c>
      <c r="F33" s="28">
        <f>E33*D21/(1-D21*B21/(1-D21*B21/(1-D21*B21/(1-D21*B21/(1-D21*B21/(1-D21*B21/(1-D21*B21)))))))</f>
        <v>2.6633211607465697</v>
      </c>
      <c r="G33" s="28">
        <f>F33*D21/(1-D21*B21/(1-D21*B21/(1-D21*B21/(1-D21*B21/(1-D21*B21/(1-D21*B21))))))</f>
        <v>2.328947072840672</v>
      </c>
      <c r="H33" s="28">
        <f>G33*D21/(1-D21*B21/(1-D21*B21/(1-D21*B21/(1-D21*B21/(1-D21*B21)))))</f>
        <v>1.9949908686076774</v>
      </c>
      <c r="I33" s="28">
        <f>H33*D21/(1-D21*B21/(1-D21*B21/(1-D21*B21/(1-D21*B21))))</f>
        <v>1.6614520257978946</v>
      </c>
      <c r="J33" s="28">
        <f>I33*D21/(1-D21*B21/(1-D21*B21/(1-D21*B21)))</f>
        <v>1.328330022814314</v>
      </c>
      <c r="K33" s="28">
        <f>J33*D21/(1-D21*B21/(1-D21*B21))</f>
        <v>0.9956243387117909</v>
      </c>
      <c r="L33" s="28">
        <f>K33*D21/(1-D21*B21)</f>
        <v>0.66333445319623152</v>
      </c>
      <c r="M33" s="28">
        <f>L33*D21</f>
        <v>0.3314598466237787</v>
      </c>
      <c r="N33" s="4">
        <f>M33*D21</f>
        <v>0.16562629815846125</v>
      </c>
      <c r="O33">
        <f>N33+B33</f>
        <v>1.0000000000000011</v>
      </c>
      <c r="R33" s="90">
        <f>B33-N33</f>
        <v>0.66874740368307872</v>
      </c>
      <c r="S33" s="17">
        <f>SUM(C33:M33)*$B$21*$F$21</f>
        <v>9.4900666064452643</v>
      </c>
      <c r="T33" s="4">
        <f>SUM(C33:M33)*$D$21*$H$21</f>
        <v>-9.9770593741597029</v>
      </c>
      <c r="U33" s="93">
        <f t="shared" si="2"/>
        <v>-0.48699276771443856</v>
      </c>
      <c r="V33" s="69">
        <f>(U33-W33*N33)/B33</f>
        <v>1.4013747212903362</v>
      </c>
      <c r="W33" s="33">
        <f t="shared" si="3"/>
        <v>-10</v>
      </c>
    </row>
    <row r="35" spans="1:23" x14ac:dyDescent="0.2">
      <c r="A35" s="221" t="s">
        <v>24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</row>
    <row r="36" spans="1:23" x14ac:dyDescent="0.2">
      <c r="A36" t="s">
        <v>10</v>
      </c>
      <c r="B36">
        <f>$C$2</f>
        <v>0.50031263259934389</v>
      </c>
      <c r="C36" t="s">
        <v>11</v>
      </c>
      <c r="D36">
        <f>$E$2</f>
        <v>0.49968736740065617</v>
      </c>
      <c r="E36" t="s">
        <v>5</v>
      </c>
      <c r="F36">
        <f>$G$2</f>
        <v>0.95</v>
      </c>
      <c r="G36" t="s">
        <v>46</v>
      </c>
      <c r="H36">
        <f>$I$2</f>
        <v>-1</v>
      </c>
      <c r="I36" t="s">
        <v>6</v>
      </c>
      <c r="J36">
        <f>$K$2</f>
        <v>0.97498436837003277</v>
      </c>
    </row>
    <row r="37" spans="1:23" ht="17" thickBot="1" x14ac:dyDescent="0.25"/>
    <row r="38" spans="1:23" ht="17" thickBot="1" x14ac:dyDescent="0.25">
      <c r="A38" s="24"/>
      <c r="B38" s="24">
        <v>3</v>
      </c>
      <c r="C38" s="39">
        <v>2</v>
      </c>
      <c r="D38" s="29">
        <v>1</v>
      </c>
      <c r="E38" s="39">
        <v>0</v>
      </c>
      <c r="F38" s="36">
        <v>-1</v>
      </c>
      <c r="G38" s="31">
        <v>-2</v>
      </c>
      <c r="H38" s="31">
        <v>-3</v>
      </c>
      <c r="I38" s="31">
        <v>-4</v>
      </c>
      <c r="J38" s="31">
        <v>-5</v>
      </c>
      <c r="K38" s="31">
        <v>-6</v>
      </c>
      <c r="L38" s="31">
        <v>-7</v>
      </c>
      <c r="M38" s="31">
        <v>-8</v>
      </c>
      <c r="N38" s="31">
        <v>-9</v>
      </c>
      <c r="O38" s="25">
        <v>-10</v>
      </c>
      <c r="P38" t="s">
        <v>19</v>
      </c>
      <c r="R38" s="84" t="s">
        <v>7</v>
      </c>
      <c r="S38" s="42" t="s">
        <v>17</v>
      </c>
      <c r="T38" s="43" t="s">
        <v>20</v>
      </c>
      <c r="U38" s="83" t="s">
        <v>6</v>
      </c>
      <c r="V38" s="49" t="s">
        <v>5</v>
      </c>
      <c r="W38" s="49" t="s">
        <v>47</v>
      </c>
    </row>
    <row r="39" spans="1:23" x14ac:dyDescent="0.2">
      <c r="A39" s="23">
        <v>1</v>
      </c>
      <c r="B39" s="23">
        <f>C39*$B$36</f>
        <v>0.25046914425499806</v>
      </c>
      <c r="C39" s="18">
        <f>D39*$B$36</f>
        <v>0.50062526495423643</v>
      </c>
      <c r="D39" s="51">
        <f t="shared" ref="D39:D48" si="4">E39*$B$36/(1-$B$36*$D$36)</f>
        <v>1.0006248739978207</v>
      </c>
      <c r="E39" s="51">
        <f>1/(1-D36*B36/(1-D36*B36))</f>
        <v>1.4999996090435843</v>
      </c>
      <c r="F39" s="37">
        <f>E39*D36</f>
        <v>0.74953085574500211</v>
      </c>
      <c r="G39" s="27"/>
      <c r="H39" s="27"/>
      <c r="I39" s="27"/>
      <c r="J39" s="27"/>
      <c r="K39" s="27"/>
      <c r="L39" s="27"/>
      <c r="M39" s="27"/>
      <c r="N39" s="27"/>
      <c r="O39" s="9"/>
      <c r="P39">
        <f>F39+B39</f>
        <v>1.0000000000000002</v>
      </c>
      <c r="R39" s="88">
        <f>B39-F39</f>
        <v>-0.49906171149000406</v>
      </c>
      <c r="S39" s="26">
        <f>SUM(C39:E39)*$B$36*$F$36</f>
        <v>1.4264850043824258</v>
      </c>
      <c r="T39" s="9">
        <f>SUM(C39:E39)*$D$36*$H$36</f>
        <v>-1.4996865854878247</v>
      </c>
      <c r="U39" s="91">
        <f>S39+T39</f>
        <v>-7.3201581105398983E-2</v>
      </c>
      <c r="V39" s="68">
        <f>(U39-W39*F39)/B39</f>
        <v>2.7002498717009416</v>
      </c>
      <c r="W39" s="18">
        <f>-COUNT(F39:O39)</f>
        <v>-1</v>
      </c>
    </row>
    <row r="40" spans="1:23" x14ac:dyDescent="0.2">
      <c r="A40" s="20">
        <v>2</v>
      </c>
      <c r="B40" s="20">
        <f>C40*$B$36</f>
        <v>0.40075047413201575</v>
      </c>
      <c r="C40" s="19">
        <f>D40*$B$36</f>
        <v>0.80100011077062161</v>
      </c>
      <c r="D40" s="52">
        <f t="shared" si="4"/>
        <v>1.6009991724755663</v>
      </c>
      <c r="E40" s="52">
        <f>1/(1-D36*B36-B36*D36/(1-D36*B36))</f>
        <v>2.3999984361748754</v>
      </c>
      <c r="F40" s="32">
        <f>E40*D36</f>
        <v>1.1992489003379152</v>
      </c>
      <c r="G40" s="1">
        <f>F40*D36</f>
        <v>0.59924952586798474</v>
      </c>
      <c r="H40" s="1"/>
      <c r="I40" s="1"/>
      <c r="J40" s="1"/>
      <c r="K40" s="1"/>
      <c r="L40" s="1"/>
      <c r="M40" s="1"/>
      <c r="N40" s="1"/>
      <c r="O40" s="3"/>
      <c r="P40">
        <f>G40+B40</f>
        <v>1.0000000000000004</v>
      </c>
      <c r="R40" s="89">
        <f>B40-G40</f>
        <v>-0.19849905173596899</v>
      </c>
      <c r="S40" s="16">
        <f>SUM(C40:F40)*$B$36*$F$36</f>
        <v>2.8523745204490516</v>
      </c>
      <c r="T40" s="3">
        <f>SUM(C40:F40)*$D$36*$H$36</f>
        <v>-2.9987471245494506</v>
      </c>
      <c r="U40" s="92">
        <f>S40+T40</f>
        <v>-0.14637260410039898</v>
      </c>
      <c r="V40" s="68">
        <f>(U40-W40*G40)/B40</f>
        <v>2.6253904001345676</v>
      </c>
      <c r="W40" s="19">
        <f>-COUNT(F40:O40)</f>
        <v>-2</v>
      </c>
    </row>
    <row r="41" spans="1:23" x14ac:dyDescent="0.2">
      <c r="A41" s="20">
        <v>3</v>
      </c>
      <c r="B41" s="20">
        <f t="shared" ref="B41:C48" si="5">C41*$B$36</f>
        <v>0.50093789682022694</v>
      </c>
      <c r="C41" s="19">
        <f t="shared" si="5"/>
        <v>1.0012497470184483</v>
      </c>
      <c r="D41" s="52">
        <f t="shared" si="4"/>
        <v>2.0012481831940083</v>
      </c>
      <c r="E41" s="52">
        <f>1/(1-B36*D36/(1-D36*B36)-D36*B36/(1-D36*B36))</f>
        <v>2.9999968723511201</v>
      </c>
      <c r="F41" s="32">
        <f>E41*D36/(1-B36*D36)</f>
        <v>1.9987471253326723</v>
      </c>
      <c r="G41" s="1">
        <f>F41*(D36)</f>
        <v>0.99874868915711235</v>
      </c>
      <c r="H41" s="1">
        <f>G41*D36</f>
        <v>0.49906210317977373</v>
      </c>
      <c r="I41" s="1"/>
      <c r="J41" s="1"/>
      <c r="K41" s="1"/>
      <c r="L41" s="1"/>
      <c r="M41" s="1"/>
      <c r="N41" s="1"/>
      <c r="O41" s="3"/>
      <c r="P41">
        <f>H41+B41</f>
        <v>1.0000000000000007</v>
      </c>
      <c r="R41" s="89">
        <f>B41-H41</f>
        <v>1.875793640453205E-3</v>
      </c>
      <c r="S41" s="16">
        <f>SUM(C41:G41)*$B$36*$F$36</f>
        <v>4.2776685490379931</v>
      </c>
      <c r="T41" s="3">
        <f>SUM(C41:G41)*$D$36*$H$36</f>
        <v>-4.4971816180660014</v>
      </c>
      <c r="U41" s="92">
        <f t="shared" ref="U41:U48" si="6">S41+T41</f>
        <v>-0.21951306902800827</v>
      </c>
      <c r="V41" s="68">
        <f>(U41-W41*H41)/B41</f>
        <v>2.550562152756902</v>
      </c>
      <c r="W41" s="19">
        <f t="shared" ref="W41:W48" si="7">-COUNT(F41:O41)</f>
        <v>-3</v>
      </c>
    </row>
    <row r="42" spans="1:23" x14ac:dyDescent="0.2">
      <c r="A42" s="20">
        <v>4</v>
      </c>
      <c r="B42" s="20">
        <f t="shared" si="5"/>
        <v>0.57250022968645553</v>
      </c>
      <c r="C42" s="19">
        <f t="shared" si="5"/>
        <v>1.1442849777989121</v>
      </c>
      <c r="D42" s="52">
        <f t="shared" si="4"/>
        <v>2.2871398866221888</v>
      </c>
      <c r="E42" s="52">
        <f>1/(1-B36*D36/(1-D36*B36)-D36*B36/(1-D36*B36/(1-D36*B36)))</f>
        <v>3.4285665136970631</v>
      </c>
      <c r="F42" s="32">
        <f>E42*D36/(1-D36*B36/(1-D36*B36))</f>
        <v>2.5698163929900182</v>
      </c>
      <c r="G42" s="1">
        <f>F42*D36/(1-B36*D36)</f>
        <v>1.7121394943642492</v>
      </c>
      <c r="H42" s="1">
        <f>G42*D36</f>
        <v>0.85553447656156223</v>
      </c>
      <c r="I42" s="1">
        <f>H42*D36</f>
        <v>0.42749977031354541</v>
      </c>
      <c r="J42" s="1"/>
      <c r="K42" s="1"/>
      <c r="L42" s="1"/>
      <c r="M42" s="1"/>
      <c r="N42" s="1"/>
      <c r="O42" s="3"/>
      <c r="P42">
        <f>I42+B42</f>
        <v>1.0000000000000009</v>
      </c>
      <c r="R42" s="89">
        <f>B42-I42</f>
        <v>0.14500045937291012</v>
      </c>
      <c r="S42" s="16">
        <f>SUM(C42:H42)*$B$36*$F$36</f>
        <v>5.7023670911736097</v>
      </c>
      <c r="T42" s="3">
        <f>SUM(C42:H42)*$D$36*$H$36</f>
        <v>-5.9949900671144043</v>
      </c>
      <c r="U42" s="92">
        <f t="shared" si="6"/>
        <v>-0.29262297594079456</v>
      </c>
      <c r="V42" s="68">
        <f>(U42-W42*I42)/B42</f>
        <v>2.4757651295435279</v>
      </c>
      <c r="W42" s="19">
        <f t="shared" si="7"/>
        <v>-4</v>
      </c>
    </row>
    <row r="43" spans="1:23" x14ac:dyDescent="0.2">
      <c r="A43" s="20">
        <v>5</v>
      </c>
      <c r="B43" s="20">
        <f t="shared" si="5"/>
        <v>0.62617188141414404</v>
      </c>
      <c r="C43" s="19">
        <f t="shared" si="5"/>
        <v>1.2515612051626721</v>
      </c>
      <c r="D43" s="52">
        <f t="shared" si="4"/>
        <v>2.501558272994751</v>
      </c>
      <c r="E43" s="52">
        <f>1/(1-B36*D36/(1-D36*B36)-D36*B36/(1-D36*B36/(1-D36*B36/(1-D36*B36))))</f>
        <v>3.749993158275259</v>
      </c>
      <c r="F43" s="32">
        <f>E43*D36/(1-D36*B36/(1-D36*B36/(1-D36*B36)))</f>
        <v>2.9981175623130705</v>
      </c>
      <c r="G43" s="1">
        <f>F43*D36/(1-B36*D36/(1-B36*D36))</f>
        <v>2.2471816221046357</v>
      </c>
      <c r="H43" s="1">
        <f>G43*D36/(1-B36*D36)</f>
        <v>1.4971841633161413</v>
      </c>
      <c r="I43" s="1">
        <f>H43*D36</f>
        <v>0.74812401308139675</v>
      </c>
      <c r="J43" s="1">
        <f>I43*D36</f>
        <v>0.37382811858585718</v>
      </c>
      <c r="K43" s="1"/>
      <c r="L43" s="1"/>
      <c r="M43" s="1"/>
      <c r="N43" s="1"/>
      <c r="O43" s="3"/>
      <c r="P43">
        <f>J43+B43</f>
        <v>1.0000000000000013</v>
      </c>
      <c r="R43" s="89">
        <f>B43-J43</f>
        <v>0.25234376282828686</v>
      </c>
      <c r="S43" s="16">
        <f>SUM(C43:I43)*$B$36*$F$36</f>
        <v>7.1264701480665096</v>
      </c>
      <c r="T43" s="3">
        <f>SUM(C43:I43)*$D$36*$H$36</f>
        <v>-7.4921724729673898</v>
      </c>
      <c r="U43" s="92">
        <f t="shared" si="6"/>
        <v>-0.36570232490088017</v>
      </c>
      <c r="V43" s="68">
        <f>(U43-W43*J43)/B43</f>
        <v>2.4009993304602673</v>
      </c>
      <c r="W43" s="19">
        <f t="shared" si="7"/>
        <v>-5</v>
      </c>
    </row>
    <row r="44" spans="1:23" x14ac:dyDescent="0.2">
      <c r="A44" s="20">
        <v>6</v>
      </c>
      <c r="B44" s="20">
        <f t="shared" si="5"/>
        <v>0.66791641238300981</v>
      </c>
      <c r="C44" s="19">
        <f t="shared" si="5"/>
        <v>1.3349980969157038</v>
      </c>
      <c r="D44" s="52">
        <f t="shared" si="4"/>
        <v>2.6683277813310498</v>
      </c>
      <c r="E44" s="52">
        <f>1/(1-B36*D36/(1-D36*B36)-D36*B36/(1-D36*B36/(1-D36*B36/(1-D36*B36/(1-D36*B36)))))</f>
        <v>3.9999911383428461</v>
      </c>
      <c r="F44" s="32">
        <f>E44*D36/(1-B36*D36/(1-D36*B36/(1-D36*B36/(1-D36*B36))))</f>
        <v>3.3312399994148891</v>
      </c>
      <c r="G44" s="1">
        <f>F44*D36/(1-D36*B36/(1-D36*B36/(1-D36*B36)))</f>
        <v>2.6633246315358901</v>
      </c>
      <c r="H44" s="1">
        <f>G44*D36/(1-D36*B36/(1-D36*B36))</f>
        <v>1.9962439902018381</v>
      </c>
      <c r="I44" s="1">
        <f>H44*D36/(1-D36*B36)</f>
        <v>1.3299970322140917</v>
      </c>
      <c r="J44" s="1">
        <f>I44*D36</f>
        <v>0.66458271567774518</v>
      </c>
      <c r="K44" s="1">
        <f>J44*D36</f>
        <v>0.33208358761699125</v>
      </c>
      <c r="L44" s="1"/>
      <c r="M44" s="1"/>
      <c r="N44" s="1"/>
      <c r="O44" s="3"/>
      <c r="P44">
        <f>K44+B44</f>
        <v>1.0000000000000011</v>
      </c>
      <c r="R44" s="89">
        <f>B44-K44</f>
        <v>0.33583282476601856</v>
      </c>
      <c r="S44" s="16">
        <f>SUM(C44:J44)*$B$36*$F$36</f>
        <v>8.5499777211135406</v>
      </c>
      <c r="T44" s="3">
        <f>SUM(C44:J44)*$D$36*$H$36</f>
        <v>-8.9887288370934861</v>
      </c>
      <c r="U44" s="92">
        <f t="shared" si="6"/>
        <v>-0.43875111597994554</v>
      </c>
      <c r="V44" s="68">
        <f>(U44-W44*K44)/B44</f>
        <v>2.326264755463173</v>
      </c>
      <c r="W44" s="19">
        <f t="shared" si="7"/>
        <v>-6</v>
      </c>
    </row>
    <row r="45" spans="1:23" x14ac:dyDescent="0.2">
      <c r="A45" s="20">
        <v>7</v>
      </c>
      <c r="B45" s="20">
        <f t="shared" si="5"/>
        <v>0.70131195882090847</v>
      </c>
      <c r="C45" s="19">
        <f t="shared" si="5"/>
        <v>1.401747453741643</v>
      </c>
      <c r="D45" s="52">
        <f t="shared" si="4"/>
        <v>2.8017430750427974</v>
      </c>
      <c r="E45" s="52">
        <f>1/(1-B36*D36/(1-D36*B36)-D36*B36/(1-D36*B36/(1-D36*B36/(1-D36*B36/(1-D36*B36/(1-D36*B36))))))</f>
        <v>4.1999890532542556</v>
      </c>
      <c r="F45" s="32">
        <f>E45*D36/(1-D36*B36/(1-D36*B36/(1-D36*B36/(1-D36*B36/(1-D36*B36)))))</f>
        <v>3.597737323963508</v>
      </c>
      <c r="G45" s="1">
        <f>F45*D36/(1-D36*B36/(1-D36*B36/(1-D36*B36/(1-D36*B36))))</f>
        <v>2.9962382581528288</v>
      </c>
      <c r="H45" s="1">
        <f>G45*D36/(1-D36*B36/(1-D36*B36/(1-D36*B36)))</f>
        <v>2.3954909151818082</v>
      </c>
      <c r="I45" s="1">
        <f>H45*D36/(1-D36*B36/(1-D36*B36))</f>
        <v>1.7954943555855991</v>
      </c>
      <c r="J45" s="1">
        <f>I45*D36/(1-D36*B36)</f>
        <v>1.1962476410734499</v>
      </c>
      <c r="K45" s="1">
        <f>J45*D36</f>
        <v>0.59774983452723729</v>
      </c>
      <c r="L45" s="1">
        <f>K45*D36</f>
        <v>0.29868804117909303</v>
      </c>
      <c r="M45" s="1"/>
      <c r="N45" s="1"/>
      <c r="O45" s="3"/>
      <c r="P45">
        <f>L45+B45</f>
        <v>1.0000000000000016</v>
      </c>
      <c r="R45" s="89">
        <f>B45-L45</f>
        <v>0.40262391764181543</v>
      </c>
      <c r="S45" s="16">
        <f>SUM(C45:K45)*$B$36*$F$36</f>
        <v>9.9728898118977956</v>
      </c>
      <c r="T45" s="3">
        <f>SUM(C45:K45)*$D$36*$H$36</f>
        <v>-10.484659161157026</v>
      </c>
      <c r="U45" s="92">
        <f t="shared" si="6"/>
        <v>-0.51176934925923057</v>
      </c>
      <c r="V45" s="68">
        <f>(U45-W45*L45)/B45</f>
        <v>2.2515614044985313</v>
      </c>
      <c r="W45" s="19">
        <f t="shared" si="7"/>
        <v>-7</v>
      </c>
    </row>
    <row r="46" spans="1:23" x14ac:dyDescent="0.2">
      <c r="A46" s="20">
        <v>8</v>
      </c>
      <c r="B46" s="20">
        <f t="shared" si="5"/>
        <v>0.72863551650922376</v>
      </c>
      <c r="C46" s="19">
        <f t="shared" si="5"/>
        <v>1.4563604215301185</v>
      </c>
      <c r="D46" s="52">
        <f t="shared" si="4"/>
        <v>2.9109007581193511</v>
      </c>
      <c r="E46" s="52">
        <f>1/(1-B36*D36/(1-D36*B36)-D36*B36/(1-D36*B36/(1-D36*B36/(1-D36*B36/(1-D36*B36/(1-D36*B36/(1-D36*B36)))))))</f>
        <v>4.3636232844169829</v>
      </c>
      <c r="F46" s="32">
        <f>E46*D36/(1-D36*B36/(1-D36*B36/(1-D36*B36/(1-D36*B36/(1-D36*B36/(1-D36*B36))))))</f>
        <v>3.8157800212023938</v>
      </c>
      <c r="G46" s="1">
        <f>F46*D36/(1-D36*B36/(1-D36*B36/(1-D36*B36/(1-D36*B36/(1-D36*B36)))))</f>
        <v>3.2686214245432823</v>
      </c>
      <c r="H46" s="1">
        <f>G46*D36/(1-D36*B36/(1-D36*B36/(1-D36*B36/(1-D36*B36))))</f>
        <v>2.7221466387783231</v>
      </c>
      <c r="I46" s="1">
        <f>H46*D36/(1-D36*B36/(1-D36*B36/(1-D36*B36)))</f>
        <v>2.1763548093155545</v>
      </c>
      <c r="J46" s="1">
        <f>I46*D36/(1-D36*B36/(1-D36*B36))</f>
        <v>1.6312450826310383</v>
      </c>
      <c r="K46" s="1">
        <f>J46*D36/(1-D36*B36)</f>
        <v>1.0868166062675289</v>
      </c>
      <c r="L46" s="1">
        <f>K46*D36</f>
        <v>0.54306852883313694</v>
      </c>
      <c r="M46" s="1">
        <f>L46*D36</f>
        <v>0.27136448349077752</v>
      </c>
      <c r="N46" s="1"/>
      <c r="O46" s="3"/>
      <c r="P46">
        <f>M46+B46</f>
        <v>1.0000000000000013</v>
      </c>
      <c r="R46" s="89">
        <f>B46-M46</f>
        <v>0.45727103301844624</v>
      </c>
      <c r="S46" s="16">
        <f>SUM(C46:L46)*$B$36*$F$36</f>
        <v>11.395206422188602</v>
      </c>
      <c r="T46" s="3">
        <f>SUM(C46:L46)*$D$36*$H$36</f>
        <v>-11.979963447018131</v>
      </c>
      <c r="U46" s="92">
        <f t="shared" si="6"/>
        <v>-0.5847570248295284</v>
      </c>
      <c r="V46" s="68">
        <f>(U46-W46*M46)/B46</f>
        <v>2.1768892775028661</v>
      </c>
      <c r="W46" s="19">
        <f t="shared" si="7"/>
        <v>-8</v>
      </c>
    </row>
    <row r="47" spans="1:23" x14ac:dyDescent="0.2">
      <c r="A47" s="20">
        <v>9</v>
      </c>
      <c r="B47" s="20">
        <f t="shared" si="5"/>
        <v>0.75140508263556649</v>
      </c>
      <c r="C47" s="19">
        <f t="shared" si="5"/>
        <v>1.5018710975409257</v>
      </c>
      <c r="D47" s="52">
        <f t="shared" si="4"/>
        <v>3.0018652332203679</v>
      </c>
      <c r="E47" s="52">
        <f>1/(1-B36*D36/(1-D36*B36)-D36*B36/(1-D36*B36/(1-D36*B36/(1-D36*B36/(1-D36*B36/(1-D36*B36/(1-D36*B36/(1-D36*B36))))))))</f>
        <v>4.4999847527694845</v>
      </c>
      <c r="F47" s="32">
        <f>E47*D36/(1-D36*B36/(1-D36*B36/(1-D36*B36/(1-D36*B36/(1-D36*B36/(1-D36*B36/(1-D36*B36)))))))</f>
        <v>3.9974817479606952</v>
      </c>
      <c r="G47" s="1">
        <f>F47*D36/(1-D36*B36/(1-D36*B36/(1-D36*B36/(1-D36*B36/(1-D36*B36/(1-D36*B36))))))</f>
        <v>3.4956067457660116</v>
      </c>
      <c r="H47" s="1">
        <f>G47*D36/(1-D36*B36/(1-D36*B36/(1-D36*B36/(1-D36*B36/(1-D36*B36)))))</f>
        <v>2.9943589613398127</v>
      </c>
      <c r="I47" s="1">
        <f>H47*D36/(1-D36*B36/(1-D36*B36/(1-D36*B36/(1-D36*B36))))</f>
        <v>2.4937376108173361</v>
      </c>
      <c r="J47" s="1">
        <f>I47*D36/(1-D36*B36/(1-D36*B36/(1-D36*B36)))</f>
        <v>1.9937419113134545</v>
      </c>
      <c r="K47" s="1">
        <f>J47*D36/(1-D36*B36/(1-D36*B36))</f>
        <v>1.4943710809214497</v>
      </c>
      <c r="L47" s="1">
        <f>K47*D36/(1-D36*B36)</f>
        <v>0.99562433871179112</v>
      </c>
      <c r="M47" s="1">
        <f>L47*D36</f>
        <v>0.49750090473091413</v>
      </c>
      <c r="N47" s="1">
        <f>M47*D36</f>
        <v>0.24859491736443512</v>
      </c>
      <c r="O47" s="3"/>
      <c r="P47">
        <f>N47+B47</f>
        <v>1.0000000000000016</v>
      </c>
      <c r="R47" s="89">
        <f>B47-N47</f>
        <v>0.50281016527113143</v>
      </c>
      <c r="S47" s="16">
        <f>SUM(C47:M47)*$B$36*$F$36</f>
        <v>12.816927553941539</v>
      </c>
      <c r="T47" s="3">
        <f>SUM(C47:M47)*$D$36*$H$36</f>
        <v>-13.474641696732728</v>
      </c>
      <c r="U47" s="92">
        <f t="shared" si="6"/>
        <v>-0.657714142791189</v>
      </c>
      <c r="V47" s="68">
        <f>(U47-W47*N47)/B47</f>
        <v>2.102248374402941</v>
      </c>
      <c r="W47" s="19">
        <f t="shared" si="7"/>
        <v>-9</v>
      </c>
    </row>
    <row r="48" spans="1:23" ht="17" thickBot="1" x14ac:dyDescent="0.25">
      <c r="A48" s="21">
        <v>10</v>
      </c>
      <c r="B48" s="21">
        <f t="shared" si="5"/>
        <v>0.77067157832983901</v>
      </c>
      <c r="C48" s="33">
        <f t="shared" si="5"/>
        <v>1.5403800106462666</v>
      </c>
      <c r="D48" s="53">
        <f t="shared" si="4"/>
        <v>3.0788349329564513</v>
      </c>
      <c r="E48" s="53">
        <f>1/(1-B36*D36/(1-D36*B36)-D36*B36/(1-D36*B36/(1-D36*B36/(1-D36*B36/(1-D36*B36/(1-D36*B36/(1-D36*B36/(1-D36*B36/(1-D36*B36)))))))))</f>
        <v>4.6153671728077246</v>
      </c>
      <c r="F48" s="38">
        <f>E48*D36/(1-D36*B36/(1-D36*B36/(1-D36*B36/(1-D36*B36/(1-D36*B36/(1-D36*B36/(1-D36*B36/(1-D36*B36))))))))</f>
        <v>4.1512288820433501</v>
      </c>
      <c r="G48" s="28">
        <f>F48*D36/(1-D36*B36/(1-D36*B36/(1-D36*B36/(1-D36*B36/(1-D36*B36/(1-D36*B36/(1-D36*B36)))))))</f>
        <v>3.6876706476311116</v>
      </c>
      <c r="H48" s="28">
        <f>G48*D36/(1-D36*B36/(1-D36*B36/(1-D36*B36/(1-D36*B36/(1-D36*B36/(1-D36*B36))))))</f>
        <v>3.2246917446461789</v>
      </c>
      <c r="I48" s="28">
        <f>H48*D36/(1-D36*B36/(1-D36*B36/(1-D36*B36/(1-D36*B36/(1-D36*B36)))))</f>
        <v>2.7622914490696959</v>
      </c>
      <c r="J48" s="28">
        <f>I48*D36/(1-D36*B36/(1-D36*B36/(1-D36*B36/(1-D36*B36))))</f>
        <v>2.3004690377876482</v>
      </c>
      <c r="K48" s="28">
        <f>J48*D36/(1-D36*B36/(1-D36*B36/(1-D36*B36)))</f>
        <v>1.8392237885897327</v>
      </c>
      <c r="L48" s="28">
        <f>K48*D36/(1-D36*B36/(1-D36*B36))</f>
        <v>1.3785549801682273</v>
      </c>
      <c r="M48" s="28">
        <f>L48*D36/(1-D36*B36)</f>
        <v>0.9184618921168638</v>
      </c>
      <c r="N48" s="28">
        <f>M48*D36</f>
        <v>0.45894380492970116</v>
      </c>
      <c r="O48" s="4">
        <f>N48*D36</f>
        <v>0.22932842167016265</v>
      </c>
      <c r="P48">
        <f>O48+B48</f>
        <v>1.0000000000000018</v>
      </c>
      <c r="R48" s="90">
        <f>B48-O48</f>
        <v>0.54134315665967636</v>
      </c>
      <c r="S48" s="17">
        <f>SUM(C48:N48)*$B$36*$F$36</f>
        <v>14.238053209298403</v>
      </c>
      <c r="T48" s="4">
        <f>SUM(C48:N48)*$D$36*$H$36</f>
        <v>-14.968693912552531</v>
      </c>
      <c r="U48" s="93">
        <f t="shared" si="6"/>
        <v>-0.730640703254128</v>
      </c>
      <c r="V48" s="69">
        <f>(U48-W48*O48)/B48</f>
        <v>2.0276386951157344</v>
      </c>
      <c r="W48" s="33">
        <f t="shared" si="7"/>
        <v>-10</v>
      </c>
    </row>
  </sheetData>
  <mergeCells count="3">
    <mergeCell ref="A4:T4"/>
    <mergeCell ref="A20:T20"/>
    <mergeCell ref="A35:T35"/>
  </mergeCells>
  <conditionalFormatting sqref="R24">
    <cfRule type="cellIs" dxfId="1173" priority="27" operator="lessThanOrEqual">
      <formula>0</formula>
    </cfRule>
    <cfRule type="cellIs" dxfId="1172" priority="28" operator="greaterThan">
      <formula>0</formula>
    </cfRule>
  </conditionalFormatting>
  <conditionalFormatting sqref="R25:R33">
    <cfRule type="cellIs" dxfId="1171" priority="25" operator="lessThanOrEqual">
      <formula>0</formula>
    </cfRule>
    <cfRule type="cellIs" dxfId="1170" priority="26" operator="greaterThan">
      <formula>0</formula>
    </cfRule>
  </conditionalFormatting>
  <conditionalFormatting sqref="R8:R17">
    <cfRule type="cellIs" dxfId="1169" priority="23" operator="lessThanOrEqual">
      <formula>0</formula>
    </cfRule>
    <cfRule type="cellIs" dxfId="1168" priority="24" operator="greaterThan">
      <formula>0</formula>
    </cfRule>
  </conditionalFormatting>
  <conditionalFormatting sqref="R39">
    <cfRule type="cellIs" dxfId="1167" priority="21" operator="lessThanOrEqual">
      <formula>0</formula>
    </cfRule>
    <cfRule type="cellIs" dxfId="1166" priority="22" operator="greaterThan">
      <formula>0</formula>
    </cfRule>
  </conditionalFormatting>
  <conditionalFormatting sqref="R40:R48">
    <cfRule type="cellIs" dxfId="1165" priority="19" operator="lessThanOrEqual">
      <formula>0</formula>
    </cfRule>
    <cfRule type="cellIs" dxfId="1164" priority="20" operator="greaterThan">
      <formula>0</formula>
    </cfRule>
  </conditionalFormatting>
  <conditionalFormatting sqref="S8:T17">
    <cfRule type="cellIs" dxfId="1163" priority="5" operator="lessThanOrEqual">
      <formula>0</formula>
    </cfRule>
    <cfRule type="cellIs" dxfId="1162" priority="6" operator="greaterThan">
      <formula>0</formula>
    </cfRule>
  </conditionalFormatting>
  <conditionalFormatting sqref="S24:T33">
    <cfRule type="cellIs" dxfId="1161" priority="11" operator="lessThanOrEqual">
      <formula>0</formula>
    </cfRule>
    <cfRule type="cellIs" dxfId="1160" priority="12" operator="greaterThan">
      <formula>0</formula>
    </cfRule>
  </conditionalFormatting>
  <conditionalFormatting sqref="S39:T48">
    <cfRule type="cellIs" dxfId="1159" priority="9" operator="lessThanOrEqual">
      <formula>0</formula>
    </cfRule>
    <cfRule type="cellIs" dxfId="1158" priority="10" operator="greaterThan">
      <formula>0</formula>
    </cfRule>
  </conditionalFormatting>
  <conditionalFormatting sqref="U8:U17">
    <cfRule type="cellIs" dxfId="1157" priority="7" operator="lessThanOrEqual">
      <formula>0</formula>
    </cfRule>
    <cfRule type="cellIs" dxfId="1156" priority="8" operator="greaterThan">
      <formula>0</formula>
    </cfRule>
  </conditionalFormatting>
  <conditionalFormatting sqref="U24:U33">
    <cfRule type="cellIs" dxfId="1155" priority="3" operator="lessThanOrEqual">
      <formula>0</formula>
    </cfRule>
    <cfRule type="cellIs" dxfId="1154" priority="4" operator="greaterThan">
      <formula>0</formula>
    </cfRule>
  </conditionalFormatting>
  <conditionalFormatting sqref="U39:U48">
    <cfRule type="cellIs" dxfId="1153" priority="1" operator="lessThanOrEqual">
      <formula>0</formula>
    </cfRule>
    <cfRule type="cellIs" dxfId="1152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60</vt:i4>
      </vt:variant>
      <vt:variant>
        <vt:lpstr>Named Ranges</vt:lpstr>
      </vt:variant>
      <vt:variant>
        <vt:i4>1</vt:i4>
      </vt:variant>
    </vt:vector>
  </HeadingPairs>
  <TitlesOfParts>
    <vt:vector size="61" baseType="lpstr">
      <vt:lpstr>StartHand</vt:lpstr>
      <vt:lpstr>Draw Cards Prob</vt:lpstr>
      <vt:lpstr>Player Hand</vt:lpstr>
      <vt:lpstr>Banker Hand</vt:lpstr>
      <vt:lpstr>TOTAL GAME COMPARE</vt:lpstr>
      <vt:lpstr>Summary</vt:lpstr>
      <vt:lpstr>WL Prob</vt:lpstr>
      <vt:lpstr>P Analysis</vt:lpstr>
      <vt:lpstr>B Analysis</vt:lpstr>
      <vt:lpstr>1x2P</vt:lpstr>
      <vt:lpstr>1x3P</vt:lpstr>
      <vt:lpstr>1x4P</vt:lpstr>
      <vt:lpstr>1x5P</vt:lpstr>
      <vt:lpstr>1x6P</vt:lpstr>
      <vt:lpstr>1x7P</vt:lpstr>
      <vt:lpstr>1x8P</vt:lpstr>
      <vt:lpstr>1x9P</vt:lpstr>
      <vt:lpstr>1x10P</vt:lpstr>
      <vt:lpstr>1x2B</vt:lpstr>
      <vt:lpstr>1x3B</vt:lpstr>
      <vt:lpstr>1x4B</vt:lpstr>
      <vt:lpstr>1x5B</vt:lpstr>
      <vt:lpstr>1x6B</vt:lpstr>
      <vt:lpstr>1x7B</vt:lpstr>
      <vt:lpstr>1x8B</vt:lpstr>
      <vt:lpstr>1x9B</vt:lpstr>
      <vt:lpstr>1x10B</vt:lpstr>
      <vt:lpstr>2x3B</vt:lpstr>
      <vt:lpstr>2x4B</vt:lpstr>
      <vt:lpstr>2x5B</vt:lpstr>
      <vt:lpstr>2x6B</vt:lpstr>
      <vt:lpstr>2x7B</vt:lpstr>
      <vt:lpstr>2x8B</vt:lpstr>
      <vt:lpstr>2x9B</vt:lpstr>
      <vt:lpstr>2x10B</vt:lpstr>
      <vt:lpstr>3x4B</vt:lpstr>
      <vt:lpstr>3x5B</vt:lpstr>
      <vt:lpstr>3x6B</vt:lpstr>
      <vt:lpstr>3x7B</vt:lpstr>
      <vt:lpstr>3x8B</vt:lpstr>
      <vt:lpstr>3x9B</vt:lpstr>
      <vt:lpstr>3x10B</vt:lpstr>
      <vt:lpstr>2x3P</vt:lpstr>
      <vt:lpstr>2x4P</vt:lpstr>
      <vt:lpstr>2x5P</vt:lpstr>
      <vt:lpstr>2x6P</vt:lpstr>
      <vt:lpstr>2x7P</vt:lpstr>
      <vt:lpstr>2x8P</vt:lpstr>
      <vt:lpstr>2x9P</vt:lpstr>
      <vt:lpstr>2x10P</vt:lpstr>
      <vt:lpstr>3x4P</vt:lpstr>
      <vt:lpstr>3x5P</vt:lpstr>
      <vt:lpstr>3x6P</vt:lpstr>
      <vt:lpstr>3x7P</vt:lpstr>
      <vt:lpstr>3x8P</vt:lpstr>
      <vt:lpstr>3x9P</vt:lpstr>
      <vt:lpstr>3x10P</vt:lpstr>
      <vt:lpstr>Player Strategy Summary</vt:lpstr>
      <vt:lpstr>Banker Strategy Summary</vt:lpstr>
      <vt:lpstr>Final</vt:lpstr>
      <vt:lpstr>Final!Print_Area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2019-04-02T01:43:51Z</cp:lastPrinted>
  <dcterms:created xsi:type="dcterms:W3CDTF">2015-03-11T15:17:04Z</dcterms:created>
  <dcterms:modified xsi:type="dcterms:W3CDTF">2019-12-12T07:18:01Z</dcterms:modified>
</cp:coreProperties>
</file>