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Users\Atipat Lorwongam\Desktop\Personal\Gambling\"/>
    </mc:Choice>
  </mc:AlternateContent>
  <xr:revisionPtr revIDLastSave="0" documentId="13_ncr:1_{08F92A5F-05BD-47E5-AF05-D1BF4EFD9890}" xr6:coauthVersionLast="45" xr6:coauthVersionMax="45" xr10:uidLastSave="{00000000-0000-0000-0000-000000000000}"/>
  <bookViews>
    <workbookView xWindow="-120" yWindow="-120" windowWidth="24240" windowHeight="13140" tabRatio="728" activeTab="5" xr2:uid="{00000000-000D-0000-FFFF-FFFF00000000}"/>
  </bookViews>
  <sheets>
    <sheet name="StartHand" sheetId="2" r:id="rId1"/>
    <sheet name="Draw Cards Prob" sheetId="8" r:id="rId2"/>
    <sheet name="Player Hand" sheetId="3" r:id="rId3"/>
    <sheet name="Banker Hand" sheetId="4" r:id="rId4"/>
    <sheet name="TOTAL GAME COMPARE" sheetId="5" r:id="rId5"/>
    <sheet name="Summary" sheetId="10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0" l="1"/>
  <c r="F4" i="10"/>
  <c r="B4" i="10" l="1"/>
  <c r="C4" i="10" s="1"/>
  <c r="B3" i="10"/>
  <c r="B2" i="10"/>
  <c r="C2" i="10" s="1"/>
  <c r="K26" i="8"/>
  <c r="J25" i="8"/>
  <c r="I24" i="8"/>
  <c r="K23" i="8"/>
  <c r="J23" i="8"/>
  <c r="I23" i="8"/>
  <c r="H23" i="8"/>
  <c r="G23" i="8"/>
  <c r="F23" i="8"/>
  <c r="E23" i="8"/>
  <c r="D23" i="8"/>
  <c r="C23" i="8"/>
  <c r="B23" i="8"/>
  <c r="B22" i="8"/>
  <c r="C22" i="8"/>
  <c r="D22" i="8"/>
  <c r="E22" i="8"/>
  <c r="F22" i="8"/>
  <c r="G22" i="8"/>
  <c r="H22" i="8"/>
  <c r="I22" i="8"/>
  <c r="J22" i="8"/>
  <c r="K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I18" i="8"/>
  <c r="H18" i="8"/>
  <c r="G18" i="8"/>
  <c r="F18" i="8"/>
  <c r="E18" i="8"/>
  <c r="D18" i="8"/>
  <c r="C18" i="8"/>
  <c r="B18" i="8"/>
  <c r="J18" i="8"/>
  <c r="K18" i="8"/>
  <c r="K17" i="8"/>
  <c r="J17" i="8"/>
  <c r="I17" i="8"/>
  <c r="H17" i="8"/>
  <c r="G17" i="8"/>
  <c r="F17" i="8"/>
  <c r="E17" i="8"/>
  <c r="D17" i="8"/>
  <c r="C17" i="8"/>
  <c r="B17" i="8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K5" i="5"/>
  <c r="B15" i="5"/>
  <c r="D36" i="2"/>
  <c r="D30" i="2"/>
  <c r="K17" i="5"/>
  <c r="L9" i="8" l="1"/>
  <c r="L10" i="8"/>
  <c r="L11" i="8"/>
  <c r="L12" i="8"/>
  <c r="K8" i="8"/>
  <c r="K8" i="4" s="1"/>
  <c r="J8" i="8"/>
  <c r="J8" i="4" s="1"/>
  <c r="I8" i="8"/>
  <c r="I8" i="4" s="1"/>
  <c r="H8" i="8"/>
  <c r="H8" i="4" s="1"/>
  <c r="G8" i="8"/>
  <c r="G8" i="4" s="1"/>
  <c r="F8" i="8"/>
  <c r="F8" i="4" s="1"/>
  <c r="E8" i="8"/>
  <c r="E8" i="4" s="1"/>
  <c r="D8" i="8"/>
  <c r="D8" i="4" s="1"/>
  <c r="C8" i="8"/>
  <c r="C8" i="4" s="1"/>
  <c r="B8" i="8"/>
  <c r="B8" i="4" s="1"/>
  <c r="K7" i="8"/>
  <c r="K7" i="4" s="1"/>
  <c r="J7" i="8"/>
  <c r="J7" i="4" s="1"/>
  <c r="I7" i="8"/>
  <c r="I7" i="4" s="1"/>
  <c r="H7" i="8"/>
  <c r="H7" i="4" s="1"/>
  <c r="G7" i="8"/>
  <c r="G7" i="4" s="1"/>
  <c r="F7" i="8"/>
  <c r="F7" i="4" s="1"/>
  <c r="E7" i="8"/>
  <c r="E7" i="4" s="1"/>
  <c r="D7" i="8"/>
  <c r="D7" i="4" s="1"/>
  <c r="C7" i="8"/>
  <c r="C7" i="4" s="1"/>
  <c r="B7" i="8"/>
  <c r="B7" i="4" s="1"/>
  <c r="K6" i="8"/>
  <c r="K6" i="4" s="1"/>
  <c r="J6" i="8"/>
  <c r="J6" i="4" s="1"/>
  <c r="I6" i="8"/>
  <c r="I6" i="4" s="1"/>
  <c r="H6" i="8"/>
  <c r="H6" i="4" s="1"/>
  <c r="G6" i="8"/>
  <c r="G6" i="4" s="1"/>
  <c r="F6" i="8"/>
  <c r="F6" i="4" s="1"/>
  <c r="E6" i="8"/>
  <c r="E6" i="4" s="1"/>
  <c r="D6" i="8"/>
  <c r="D6" i="4" s="1"/>
  <c r="C6" i="8"/>
  <c r="C6" i="4" s="1"/>
  <c r="B6" i="8"/>
  <c r="B6" i="4" s="1"/>
  <c r="K5" i="8"/>
  <c r="K5" i="4" s="1"/>
  <c r="J5" i="8"/>
  <c r="J5" i="4" s="1"/>
  <c r="I5" i="8"/>
  <c r="I5" i="4" s="1"/>
  <c r="H5" i="8"/>
  <c r="H5" i="4" s="1"/>
  <c r="G5" i="8"/>
  <c r="G5" i="4" s="1"/>
  <c r="F5" i="8"/>
  <c r="F5" i="4" s="1"/>
  <c r="E5" i="8"/>
  <c r="E5" i="4" s="1"/>
  <c r="D5" i="8"/>
  <c r="D5" i="4" s="1"/>
  <c r="C5" i="8"/>
  <c r="C5" i="4" s="1"/>
  <c r="B5" i="8"/>
  <c r="B5" i="4" s="1"/>
  <c r="K4" i="8"/>
  <c r="K4" i="4" s="1"/>
  <c r="J4" i="8"/>
  <c r="J4" i="4" s="1"/>
  <c r="I4" i="8"/>
  <c r="I4" i="4" s="1"/>
  <c r="H4" i="8"/>
  <c r="H4" i="4" s="1"/>
  <c r="G4" i="8"/>
  <c r="G4" i="4" s="1"/>
  <c r="F4" i="8"/>
  <c r="F4" i="4" s="1"/>
  <c r="E4" i="8"/>
  <c r="E4" i="4" s="1"/>
  <c r="D4" i="8"/>
  <c r="D4" i="4" s="1"/>
  <c r="C4" i="8"/>
  <c r="C4" i="4" s="1"/>
  <c r="B4" i="8"/>
  <c r="B4" i="4" s="1"/>
  <c r="K3" i="8"/>
  <c r="K3" i="4" s="1"/>
  <c r="J3" i="8"/>
  <c r="J3" i="4" s="1"/>
  <c r="I3" i="8"/>
  <c r="I3" i="4" s="1"/>
  <c r="H3" i="8"/>
  <c r="H3" i="4" s="1"/>
  <c r="G3" i="8"/>
  <c r="G3" i="4" s="1"/>
  <c r="F3" i="8"/>
  <c r="F3" i="4" s="1"/>
  <c r="E3" i="8"/>
  <c r="E3" i="4" s="1"/>
  <c r="D3" i="8"/>
  <c r="D3" i="4" s="1"/>
  <c r="C3" i="8"/>
  <c r="C3" i="4" s="1"/>
  <c r="B3" i="8"/>
  <c r="B3" i="4" s="1"/>
  <c r="B3" i="3" l="1"/>
  <c r="C13" i="8"/>
  <c r="G13" i="8"/>
  <c r="K13" i="8"/>
  <c r="L4" i="8"/>
  <c r="E13" i="8"/>
  <c r="I13" i="8"/>
  <c r="J13" i="8"/>
  <c r="F13" i="8"/>
  <c r="D13" i="8"/>
  <c r="H13" i="8"/>
  <c r="L6" i="8"/>
  <c r="L8" i="8"/>
  <c r="L7" i="8"/>
  <c r="L3" i="8"/>
  <c r="B13" i="8"/>
  <c r="L5" i="8"/>
  <c r="L13" i="8" l="1"/>
  <c r="K25" i="2" l="1"/>
  <c r="J24" i="2"/>
  <c r="I23" i="2"/>
  <c r="H22" i="2"/>
  <c r="G21" i="2"/>
  <c r="F20" i="2"/>
  <c r="E19" i="2"/>
  <c r="D18" i="2"/>
  <c r="C17" i="2"/>
  <c r="B16" i="2"/>
  <c r="C25" i="2"/>
  <c r="D25" i="2"/>
  <c r="E25" i="2"/>
  <c r="F25" i="2"/>
  <c r="G25" i="2"/>
  <c r="H25" i="2"/>
  <c r="I25" i="2"/>
  <c r="J25" i="2"/>
  <c r="B25" i="2"/>
  <c r="K17" i="2"/>
  <c r="K18" i="2"/>
  <c r="K19" i="2"/>
  <c r="K20" i="2"/>
  <c r="K21" i="2"/>
  <c r="K22" i="2"/>
  <c r="K23" i="2"/>
  <c r="K24" i="2"/>
  <c r="K16" i="2"/>
  <c r="B17" i="2"/>
  <c r="B18" i="2"/>
  <c r="B19" i="2"/>
  <c r="B20" i="2"/>
  <c r="B21" i="2"/>
  <c r="B22" i="2"/>
  <c r="B23" i="2"/>
  <c r="B24" i="2"/>
  <c r="D17" i="2"/>
  <c r="E17" i="2"/>
  <c r="F17" i="2"/>
  <c r="G17" i="2"/>
  <c r="H17" i="2"/>
  <c r="I17" i="2"/>
  <c r="J17" i="2"/>
  <c r="C18" i="2"/>
  <c r="E18" i="2"/>
  <c r="F18" i="2"/>
  <c r="G18" i="2"/>
  <c r="H18" i="2"/>
  <c r="I18" i="2"/>
  <c r="J18" i="2"/>
  <c r="C19" i="2"/>
  <c r="D19" i="2"/>
  <c r="F19" i="2"/>
  <c r="G19" i="2"/>
  <c r="H19" i="2"/>
  <c r="I19" i="2"/>
  <c r="J19" i="2"/>
  <c r="C20" i="2"/>
  <c r="D20" i="2"/>
  <c r="E20" i="2"/>
  <c r="G20" i="2"/>
  <c r="H20" i="2"/>
  <c r="I20" i="2"/>
  <c r="J20" i="2"/>
  <c r="C21" i="2"/>
  <c r="D21" i="2"/>
  <c r="E21" i="2"/>
  <c r="F21" i="2"/>
  <c r="H21" i="2"/>
  <c r="I21" i="2"/>
  <c r="J21" i="2"/>
  <c r="C22" i="2"/>
  <c r="D22" i="2"/>
  <c r="E22" i="2"/>
  <c r="F22" i="2"/>
  <c r="G22" i="2"/>
  <c r="I22" i="2"/>
  <c r="J22" i="2"/>
  <c r="C23" i="2"/>
  <c r="D23" i="2"/>
  <c r="E23" i="2"/>
  <c r="F23" i="2"/>
  <c r="G23" i="2"/>
  <c r="H23" i="2"/>
  <c r="J23" i="2"/>
  <c r="C24" i="2"/>
  <c r="D24" i="2"/>
  <c r="E24" i="2"/>
  <c r="F24" i="2"/>
  <c r="G24" i="2"/>
  <c r="H24" i="2"/>
  <c r="I24" i="2"/>
  <c r="D16" i="2"/>
  <c r="E16" i="2"/>
  <c r="F16" i="2"/>
  <c r="G16" i="2"/>
  <c r="H16" i="2"/>
  <c r="I16" i="2"/>
  <c r="J16" i="2"/>
  <c r="C16" i="2"/>
  <c r="C3" i="2"/>
  <c r="D3" i="2"/>
  <c r="E3" i="2"/>
  <c r="F3" i="2"/>
  <c r="G3" i="2"/>
  <c r="H3" i="2"/>
  <c r="I3" i="2"/>
  <c r="J3" i="2"/>
  <c r="K3" i="2"/>
  <c r="B3" i="2"/>
  <c r="B4" i="2"/>
  <c r="B5" i="2"/>
  <c r="B6" i="2"/>
  <c r="B7" i="2"/>
  <c r="B8" i="2"/>
  <c r="B9" i="2"/>
  <c r="B10" i="2"/>
  <c r="B11" i="2"/>
  <c r="B12" i="2"/>
  <c r="C4" i="2"/>
  <c r="D5" i="2"/>
  <c r="E6" i="2"/>
  <c r="F7" i="2"/>
  <c r="G8" i="2"/>
  <c r="H9" i="2"/>
  <c r="C5" i="2"/>
  <c r="C6" i="2"/>
  <c r="C7" i="2"/>
  <c r="C8" i="2"/>
  <c r="C9" i="2"/>
  <c r="C10" i="2"/>
  <c r="C11" i="2"/>
  <c r="C12" i="2"/>
  <c r="E5" i="2"/>
  <c r="F5" i="2"/>
  <c r="G5" i="2"/>
  <c r="H5" i="2"/>
  <c r="I5" i="2"/>
  <c r="J5" i="2"/>
  <c r="K5" i="2"/>
  <c r="D6" i="2"/>
  <c r="F6" i="2"/>
  <c r="G6" i="2"/>
  <c r="H6" i="2"/>
  <c r="I6" i="2"/>
  <c r="J6" i="2"/>
  <c r="K6" i="2"/>
  <c r="D7" i="2"/>
  <c r="E7" i="2"/>
  <c r="G7" i="2"/>
  <c r="H7" i="2"/>
  <c r="I7" i="2"/>
  <c r="J7" i="2"/>
  <c r="K7" i="2"/>
  <c r="D8" i="2"/>
  <c r="E8" i="2"/>
  <c r="F8" i="2"/>
  <c r="H8" i="2"/>
  <c r="I8" i="2"/>
  <c r="J8" i="2"/>
  <c r="K8" i="2"/>
  <c r="D9" i="2"/>
  <c r="E9" i="2"/>
  <c r="F9" i="2"/>
  <c r="G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E4" i="2"/>
  <c r="F4" i="2"/>
  <c r="G4" i="2"/>
  <c r="H4" i="2"/>
  <c r="I4" i="2"/>
  <c r="J4" i="2"/>
  <c r="K4" i="2"/>
  <c r="D4" i="2"/>
  <c r="B31" i="2" l="1"/>
  <c r="L25" i="2"/>
  <c r="B34" i="2"/>
  <c r="B38" i="2"/>
  <c r="B37" i="2"/>
  <c r="B33" i="2"/>
  <c r="B30" i="2"/>
  <c r="B36" i="2"/>
  <c r="B32" i="2"/>
  <c r="B39" i="2"/>
  <c r="B35" i="2"/>
  <c r="C5" i="3" l="1"/>
  <c r="I5" i="3"/>
  <c r="E5" i="3"/>
  <c r="H5" i="3"/>
  <c r="B5" i="3"/>
  <c r="D5" i="3"/>
  <c r="G5" i="3"/>
  <c r="F5" i="3"/>
  <c r="J5" i="3"/>
  <c r="E3" i="3"/>
  <c r="D3" i="3"/>
  <c r="J3" i="3"/>
  <c r="G3" i="3"/>
  <c r="F3" i="3"/>
  <c r="H3" i="3"/>
  <c r="I3" i="3"/>
  <c r="C3" i="3"/>
  <c r="F24" i="4"/>
  <c r="I10" i="3"/>
  <c r="G24" i="4"/>
  <c r="H10" i="3"/>
  <c r="H24" i="4"/>
  <c r="G10" i="3"/>
  <c r="C10" i="3"/>
  <c r="E24" i="4"/>
  <c r="J24" i="4"/>
  <c r="F10" i="3"/>
  <c r="D24" i="4"/>
  <c r="J10" i="3"/>
  <c r="B24" i="4"/>
  <c r="K24" i="4"/>
  <c r="E10" i="3"/>
  <c r="C24" i="4"/>
  <c r="D10" i="3"/>
  <c r="B10" i="3"/>
  <c r="F6" i="3"/>
  <c r="B6" i="3"/>
  <c r="G6" i="3"/>
  <c r="C6" i="3"/>
  <c r="I6" i="3"/>
  <c r="J6" i="3"/>
  <c r="E6" i="3"/>
  <c r="D6" i="3"/>
  <c r="H6" i="3"/>
  <c r="E25" i="4"/>
  <c r="H11" i="3"/>
  <c r="F25" i="4"/>
  <c r="G11" i="3"/>
  <c r="F11" i="3"/>
  <c r="G25" i="4"/>
  <c r="I11" i="3"/>
  <c r="H25" i="4"/>
  <c r="E11" i="3"/>
  <c r="I25" i="4"/>
  <c r="D11" i="3"/>
  <c r="J11" i="3"/>
  <c r="B25" i="4"/>
  <c r="K25" i="4"/>
  <c r="C11" i="3"/>
  <c r="C25" i="4"/>
  <c r="B11" i="3"/>
  <c r="D25" i="4"/>
  <c r="C7" i="3"/>
  <c r="D7" i="3"/>
  <c r="B7" i="3"/>
  <c r="I7" i="3"/>
  <c r="E7" i="3"/>
  <c r="H7" i="3"/>
  <c r="F7" i="3"/>
  <c r="G7" i="3"/>
  <c r="J7" i="3"/>
  <c r="D26" i="4"/>
  <c r="G12" i="3"/>
  <c r="E26" i="4"/>
  <c r="F12" i="3"/>
  <c r="E12" i="3"/>
  <c r="I12" i="3"/>
  <c r="C26" i="4"/>
  <c r="H12" i="3"/>
  <c r="F26" i="4"/>
  <c r="B26" i="4"/>
  <c r="G26" i="4"/>
  <c r="D12" i="3"/>
  <c r="C12" i="3"/>
  <c r="J26" i="4"/>
  <c r="H26" i="4"/>
  <c r="I26" i="4"/>
  <c r="J12" i="3"/>
  <c r="B12" i="3"/>
  <c r="F8" i="3"/>
  <c r="I8" i="3"/>
  <c r="B8" i="3"/>
  <c r="J8" i="3"/>
  <c r="G8" i="3"/>
  <c r="E8" i="3"/>
  <c r="C8" i="3"/>
  <c r="H8" i="3"/>
  <c r="D8" i="3"/>
  <c r="J4" i="3"/>
  <c r="C4" i="3"/>
  <c r="E4" i="3"/>
  <c r="B4" i="3"/>
  <c r="I4" i="3"/>
  <c r="F4" i="3"/>
  <c r="H4" i="3"/>
  <c r="D4" i="3"/>
  <c r="G4" i="3"/>
  <c r="J9" i="3"/>
  <c r="B9" i="3"/>
  <c r="C9" i="3"/>
  <c r="I9" i="3"/>
  <c r="H9" i="3"/>
  <c r="G9" i="3"/>
  <c r="D9" i="3"/>
  <c r="F9" i="3"/>
  <c r="E9" i="3"/>
  <c r="K4" i="3"/>
  <c r="K3" i="3"/>
  <c r="K12" i="3"/>
  <c r="K8" i="3"/>
  <c r="K6" i="3"/>
  <c r="K5" i="3"/>
  <c r="K7" i="3"/>
  <c r="C38" i="2"/>
  <c r="C37" i="2"/>
  <c r="C36" i="2"/>
  <c r="C39" i="2"/>
  <c r="C30" i="2"/>
  <c r="C41" i="2" s="1"/>
  <c r="C35" i="2"/>
  <c r="C34" i="2"/>
  <c r="C31" i="2"/>
  <c r="C33" i="2"/>
  <c r="C32" i="2"/>
  <c r="L9" i="3" l="1"/>
  <c r="L12" i="3"/>
  <c r="L7" i="3"/>
  <c r="L8" i="3"/>
  <c r="L10" i="3"/>
  <c r="L5" i="3"/>
  <c r="L11" i="3"/>
  <c r="L3" i="3"/>
  <c r="L4" i="3"/>
  <c r="L6" i="3"/>
  <c r="K18" i="4"/>
  <c r="H19" i="4"/>
  <c r="I18" i="4"/>
  <c r="J19" i="4"/>
  <c r="J22" i="4"/>
  <c r="H21" i="4"/>
  <c r="C18" i="4"/>
  <c r="G18" i="4"/>
  <c r="J21" i="4"/>
  <c r="I22" i="4"/>
  <c r="K19" i="4"/>
  <c r="F21" i="4"/>
  <c r="J18" i="4"/>
  <c r="K20" i="4"/>
  <c r="G22" i="4"/>
  <c r="D20" i="4"/>
  <c r="E20" i="4"/>
  <c r="G19" i="4"/>
  <c r="F18" i="4"/>
  <c r="F19" i="4"/>
  <c r="E21" i="4"/>
  <c r="E19" i="4"/>
  <c r="C19" i="4"/>
  <c r="F22" i="4"/>
  <c r="I20" i="4"/>
  <c r="G21" i="4"/>
  <c r="E18" i="4"/>
  <c r="K22" i="4"/>
  <c r="H23" i="4"/>
  <c r="K21" i="4"/>
  <c r="H18" i="4"/>
  <c r="J20" i="4"/>
  <c r="G20" i="4"/>
  <c r="D21" i="4"/>
  <c r="C22" i="4"/>
  <c r="F20" i="4"/>
  <c r="D18" i="4"/>
  <c r="C21" i="4"/>
  <c r="H20" i="4"/>
  <c r="E22" i="4"/>
  <c r="I21" i="4"/>
  <c r="H22" i="4"/>
  <c r="D19" i="4"/>
  <c r="C20" i="4"/>
  <c r="I19" i="4"/>
  <c r="D22" i="4"/>
  <c r="K13" i="3"/>
  <c r="F13" i="3"/>
  <c r="C13" i="3"/>
  <c r="B13" i="3"/>
  <c r="E13" i="3"/>
  <c r="H13" i="3"/>
  <c r="J13" i="3"/>
  <c r="G13" i="3"/>
  <c r="I13" i="3"/>
  <c r="D13" i="3"/>
  <c r="L13" i="3" l="1"/>
  <c r="D23" i="4"/>
  <c r="D17" i="4"/>
  <c r="D27" i="8"/>
  <c r="B19" i="4"/>
  <c r="L19" i="8"/>
  <c r="B20" i="4"/>
  <c r="L20" i="8"/>
  <c r="G17" i="4"/>
  <c r="G27" i="8"/>
  <c r="B21" i="4"/>
  <c r="L21" i="8"/>
  <c r="K23" i="4"/>
  <c r="G23" i="4"/>
  <c r="C17" i="4"/>
  <c r="C27" i="8"/>
  <c r="L23" i="8"/>
  <c r="B23" i="4"/>
  <c r="F17" i="4"/>
  <c r="F27" i="8"/>
  <c r="K14" i="3"/>
  <c r="H17" i="4"/>
  <c r="H27" i="4" s="1"/>
  <c r="H27" i="8"/>
  <c r="I17" i="4"/>
  <c r="I27" i="8"/>
  <c r="B17" i="4"/>
  <c r="B27" i="8"/>
  <c r="L17" i="8"/>
  <c r="L25" i="8"/>
  <c r="J25" i="4"/>
  <c r="J23" i="4"/>
  <c r="I23" i="4"/>
  <c r="F23" i="4"/>
  <c r="B22" i="4"/>
  <c r="L22" i="8"/>
  <c r="E23" i="4"/>
  <c r="L26" i="8"/>
  <c r="K26" i="4"/>
  <c r="K17" i="4"/>
  <c r="K27" i="8"/>
  <c r="E17" i="4"/>
  <c r="E27" i="8"/>
  <c r="C23" i="4"/>
  <c r="J17" i="4"/>
  <c r="J27" i="8"/>
  <c r="L24" i="8"/>
  <c r="I24" i="4"/>
  <c r="B18" i="4"/>
  <c r="L18" i="8"/>
  <c r="B14" i="3"/>
  <c r="D14" i="3"/>
  <c r="I14" i="3"/>
  <c r="H14" i="3"/>
  <c r="C14" i="3"/>
  <c r="J14" i="3"/>
  <c r="F14" i="3"/>
  <c r="G14" i="3"/>
  <c r="E14" i="3"/>
  <c r="K27" i="4" l="1"/>
  <c r="L14" i="3"/>
  <c r="D27" i="4"/>
  <c r="D9" i="5" s="1"/>
  <c r="D15" i="5" s="1"/>
  <c r="C13" i="4"/>
  <c r="C27" i="4"/>
  <c r="C10" i="5" s="1"/>
  <c r="J27" i="4"/>
  <c r="J9" i="5" s="1"/>
  <c r="F27" i="4"/>
  <c r="F11" i="5" s="1"/>
  <c r="I27" i="4"/>
  <c r="I11" i="5" s="1"/>
  <c r="G27" i="4"/>
  <c r="K10" i="5"/>
  <c r="K9" i="5"/>
  <c r="H10" i="5"/>
  <c r="H11" i="5"/>
  <c r="H9" i="5"/>
  <c r="H15" i="5" s="1"/>
  <c r="B27" i="4"/>
  <c r="E27" i="4"/>
  <c r="J13" i="4"/>
  <c r="J5" i="5" s="1"/>
  <c r="H13" i="4"/>
  <c r="F13" i="4"/>
  <c r="B13" i="4"/>
  <c r="D13" i="4"/>
  <c r="E13" i="4"/>
  <c r="G13" i="4"/>
  <c r="I13" i="4"/>
  <c r="I5" i="5" s="1"/>
  <c r="K13" i="4"/>
  <c r="K4" i="5" s="1"/>
  <c r="L26" i="4"/>
  <c r="K3" i="5"/>
  <c r="L12" i="4"/>
  <c r="L27" i="8"/>
  <c r="F10" i="5" l="1"/>
  <c r="F9" i="5"/>
  <c r="F15" i="5" s="1"/>
  <c r="J11" i="5"/>
  <c r="E5" i="5"/>
  <c r="E4" i="5"/>
  <c r="D5" i="5"/>
  <c r="D4" i="5"/>
  <c r="B5" i="5"/>
  <c r="B4" i="5"/>
  <c r="C5" i="5"/>
  <c r="C4" i="5"/>
  <c r="C16" i="5" s="1"/>
  <c r="G5" i="5"/>
  <c r="G4" i="5"/>
  <c r="F5" i="5"/>
  <c r="F17" i="5" s="1"/>
  <c r="F4" i="5"/>
  <c r="C11" i="5"/>
  <c r="C9" i="5"/>
  <c r="C15" i="5" s="1"/>
  <c r="K15" i="5"/>
  <c r="H4" i="5"/>
  <c r="H16" i="5" s="1"/>
  <c r="H5" i="5"/>
  <c r="H17" i="5" s="1"/>
  <c r="K16" i="5"/>
  <c r="D10" i="5"/>
  <c r="D11" i="5"/>
  <c r="D17" i="5" s="1"/>
  <c r="I4" i="5"/>
  <c r="I17" i="5"/>
  <c r="I3" i="5"/>
  <c r="J4" i="5"/>
  <c r="J3" i="5"/>
  <c r="J15" i="5" s="1"/>
  <c r="J10" i="5"/>
  <c r="J17" i="5"/>
  <c r="B11" i="5"/>
  <c r="B10" i="5"/>
  <c r="E9" i="5"/>
  <c r="E15" i="5" s="1"/>
  <c r="E11" i="5"/>
  <c r="E17" i="5" s="1"/>
  <c r="E10" i="5"/>
  <c r="G11" i="5"/>
  <c r="G17" i="5" s="1"/>
  <c r="G10" i="5"/>
  <c r="G16" i="5" s="1"/>
  <c r="G9" i="5"/>
  <c r="G15" i="5" s="1"/>
  <c r="I9" i="5"/>
  <c r="I10" i="5"/>
  <c r="F16" i="5" l="1"/>
  <c r="B17" i="5"/>
  <c r="C17" i="5"/>
  <c r="D16" i="5"/>
  <c r="E16" i="5"/>
  <c r="B16" i="5"/>
  <c r="L5" i="5"/>
  <c r="M5" i="5" s="1"/>
  <c r="L4" i="5"/>
  <c r="M4" i="5" s="1"/>
  <c r="L9" i="5"/>
  <c r="M9" i="5" s="1"/>
  <c r="J16" i="5"/>
  <c r="L10" i="5"/>
  <c r="M10" i="5" s="1"/>
  <c r="L3" i="5"/>
  <c r="I15" i="5"/>
  <c r="L15" i="5" s="1"/>
  <c r="I16" i="5"/>
  <c r="L11" i="5"/>
  <c r="P3" i="5" l="1"/>
  <c r="Q3" i="5" s="1"/>
  <c r="L17" i="5"/>
  <c r="M17" i="5" s="1"/>
  <c r="M3" i="5"/>
  <c r="L16" i="5"/>
  <c r="M16" i="5" s="1"/>
  <c r="P9" i="5"/>
  <c r="Q9" i="5" s="1"/>
  <c r="P4" i="5"/>
  <c r="Q4" i="5" s="1"/>
  <c r="M15" i="5"/>
  <c r="M11" i="5"/>
  <c r="P10" i="5"/>
  <c r="Q10" i="5" s="1"/>
  <c r="M18" i="5" l="1"/>
  <c r="P16" i="5"/>
  <c r="P17" i="5"/>
  <c r="L18" i="5"/>
  <c r="Q17" i="5" l="1"/>
  <c r="Q16" i="5"/>
</calcChain>
</file>

<file path=xl/sharedStrings.xml><?xml version="1.0" encoding="utf-8"?>
<sst xmlns="http://schemas.openxmlformats.org/spreadsheetml/2006/main" count="52" uniqueCount="27">
  <si>
    <t>Cards 2</t>
  </si>
  <si>
    <t>Cards1</t>
  </si>
  <si>
    <t>Banker Win</t>
  </si>
  <si>
    <t>Tie</t>
  </si>
  <si>
    <t>Player Win</t>
  </si>
  <si>
    <t>Total Prob</t>
  </si>
  <si>
    <t>Probabilities</t>
  </si>
  <si>
    <t>Percentage</t>
  </si>
  <si>
    <t>Prob</t>
  </si>
  <si>
    <t>Percent</t>
  </si>
  <si>
    <t>Total</t>
  </si>
  <si>
    <t>TOTAL</t>
  </si>
  <si>
    <t>PLAYER</t>
  </si>
  <si>
    <t>BANKER</t>
  </si>
  <si>
    <t>Banker Draw Card Prob (Player Hit)</t>
  </si>
  <si>
    <t>Banker Draw Card Result on Player Stand</t>
  </si>
  <si>
    <t>Banker Draw Result On Player Hit</t>
  </si>
  <si>
    <t>Player Hit Probabilities</t>
  </si>
  <si>
    <t>Banker Point</t>
  </si>
  <si>
    <t>Player Stand</t>
  </si>
  <si>
    <t>Player Draw Cards</t>
  </si>
  <si>
    <t>Player Hit</t>
  </si>
  <si>
    <t>PLAYER FINAL RESULT</t>
  </si>
  <si>
    <t>Player DRAW CARDS / Banker Draw Card (Player Stand) PROBS</t>
  </si>
  <si>
    <t>Return</t>
  </si>
  <si>
    <t>EL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</si>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</sst>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2"/>
    <xf numFmtId="0" fontId="1" fillId="0" borderId="2" xfId="2" applyBorder="1"/>
    <xf numFmtId="0" fontId="1" fillId="0" borderId="0" xfId="2" applyFill="1" applyBorder="1" applyAlignment="1">
      <alignment horizontal="center" vertical="center"/>
    </xf>
    <xf numFmtId="0" fontId="2" fillId="0" borderId="0" xfId="2" applyFont="1"/>
    <xf numFmtId="164" fontId="1" fillId="0" borderId="0" xfId="2" applyNumberFormat="1"/>
    <xf numFmtId="10" fontId="0" fillId="0" borderId="0" xfId="1" applyNumberFormat="1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0" fontId="0" fillId="0" borderId="11" xfId="1" applyNumberFormat="1" applyFont="1" applyBorder="1"/>
    <xf numFmtId="0" fontId="1" fillId="0" borderId="1" xfId="2" applyBorder="1"/>
    <xf numFmtId="0" fontId="1" fillId="0" borderId="8" xfId="2" applyBorder="1"/>
    <xf numFmtId="0" fontId="1" fillId="0" borderId="10" xfId="2" applyBorder="1"/>
    <xf numFmtId="0" fontId="1" fillId="0" borderId="11" xfId="2" applyBorder="1"/>
    <xf numFmtId="0" fontId="0" fillId="0" borderId="8" xfId="0" applyBorder="1"/>
    <xf numFmtId="0" fontId="0" fillId="0" borderId="11" xfId="0" applyBorder="1"/>
    <xf numFmtId="0" fontId="0" fillId="0" borderId="18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0" fontId="0" fillId="0" borderId="29" xfId="1" applyNumberFormat="1" applyFont="1" applyBorder="1"/>
    <xf numFmtId="10" fontId="0" fillId="0" borderId="30" xfId="1" applyNumberFormat="1" applyFont="1" applyBorder="1"/>
    <xf numFmtId="0" fontId="0" fillId="0" borderId="0" xfId="0" applyBorder="1"/>
    <xf numFmtId="0" fontId="0" fillId="0" borderId="12" xfId="0" applyBorder="1"/>
    <xf numFmtId="0" fontId="2" fillId="0" borderId="13" xfId="0" applyFont="1" applyBorder="1"/>
    <xf numFmtId="0" fontId="2" fillId="0" borderId="34" xfId="0" applyFont="1" applyBorder="1"/>
    <xf numFmtId="10" fontId="0" fillId="0" borderId="17" xfId="1" applyNumberFormat="1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27" xfId="0" applyFont="1" applyBorder="1"/>
    <xf numFmtId="0" fontId="2" fillId="0" borderId="25" xfId="0" applyFont="1" applyBorder="1"/>
    <xf numFmtId="0" fontId="1" fillId="0" borderId="7" xfId="2" applyBorder="1"/>
    <xf numFmtId="0" fontId="1" fillId="0" borderId="9" xfId="2" applyBorder="1"/>
    <xf numFmtId="0" fontId="1" fillId="0" borderId="19" xfId="2" applyBorder="1"/>
    <xf numFmtId="0" fontId="2" fillId="0" borderId="22" xfId="2" applyFont="1" applyBorder="1"/>
    <xf numFmtId="0" fontId="2" fillId="0" borderId="23" xfId="2" applyFont="1" applyBorder="1"/>
    <xf numFmtId="0" fontId="2" fillId="0" borderId="24" xfId="2" applyFont="1" applyBorder="1"/>
    <xf numFmtId="0" fontId="2" fillId="0" borderId="20" xfId="2" applyFont="1" applyBorder="1"/>
    <xf numFmtId="0" fontId="2" fillId="0" borderId="16" xfId="2" applyFont="1" applyBorder="1"/>
    <xf numFmtId="0" fontId="2" fillId="0" borderId="17" xfId="2" applyFont="1" applyBorder="1"/>
    <xf numFmtId="0" fontId="1" fillId="0" borderId="3" xfId="2" applyBorder="1"/>
    <xf numFmtId="0" fontId="1" fillId="0" borderId="25" xfId="2" applyFill="1" applyBorder="1" applyAlignment="1">
      <alignment horizontal="center" vertical="center"/>
    </xf>
    <xf numFmtId="0" fontId="1" fillId="0" borderId="26" xfId="2" applyBorder="1"/>
    <xf numFmtId="0" fontId="1" fillId="0" borderId="27" xfId="2" applyBorder="1"/>
    <xf numFmtId="0" fontId="1" fillId="0" borderId="20" xfId="2" applyBorder="1"/>
    <xf numFmtId="0" fontId="1" fillId="0" borderId="16" xfId="2" applyBorder="1"/>
    <xf numFmtId="0" fontId="1" fillId="0" borderId="17" xfId="2" applyBorder="1"/>
    <xf numFmtId="0" fontId="2" fillId="0" borderId="3" xfId="2" applyFont="1" applyBorder="1"/>
    <xf numFmtId="0" fontId="2" fillId="0" borderId="25" xfId="2" applyFont="1" applyBorder="1"/>
    <xf numFmtId="0" fontId="2" fillId="0" borderId="26" xfId="2" applyFont="1" applyBorder="1"/>
    <xf numFmtId="0" fontId="2" fillId="0" borderId="27" xfId="2" applyFont="1" applyBorder="1"/>
    <xf numFmtId="0" fontId="1" fillId="0" borderId="33" xfId="2" applyBorder="1"/>
    <xf numFmtId="0" fontId="0" fillId="0" borderId="37" xfId="2" applyFont="1" applyBorder="1"/>
    <xf numFmtId="0" fontId="0" fillId="0" borderId="38" xfId="2" applyFont="1" applyBorder="1"/>
    <xf numFmtId="0" fontId="0" fillId="0" borderId="42" xfId="0" applyBorder="1"/>
    <xf numFmtId="0" fontId="2" fillId="0" borderId="32" xfId="0" applyFont="1" applyBorder="1"/>
    <xf numFmtId="0" fontId="2" fillId="0" borderId="14" xfId="0" applyFont="1" applyBorder="1"/>
    <xf numFmtId="0" fontId="2" fillId="0" borderId="15" xfId="0" applyFont="1" applyBorder="1"/>
    <xf numFmtId="10" fontId="1" fillId="0" borderId="0" xfId="1" applyNumberFormat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33" xfId="0" applyBorder="1"/>
    <xf numFmtId="0" fontId="2" fillId="0" borderId="0" xfId="0" applyFont="1" applyFill="1" applyBorder="1"/>
    <xf numFmtId="165" fontId="0" fillId="0" borderId="0" xfId="1" applyNumberFormat="1" applyFont="1"/>
    <xf numFmtId="10" fontId="0" fillId="0" borderId="0" xfId="0" applyNumberFormat="1"/>
    <xf numFmtId="0" fontId="0" fillId="0" borderId="44" xfId="0" applyBorder="1"/>
    <xf numFmtId="0" fontId="0" fillId="0" borderId="29" xfId="0" applyBorder="1"/>
    <xf numFmtId="0" fontId="0" fillId="0" borderId="30" xfId="0" applyBorder="1"/>
    <xf numFmtId="0" fontId="0" fillId="0" borderId="50" xfId="0" applyBorder="1"/>
    <xf numFmtId="0" fontId="0" fillId="0" borderId="31" xfId="0" applyBorder="1"/>
    <xf numFmtId="0" fontId="0" fillId="0" borderId="48" xfId="0" applyBorder="1"/>
    <xf numFmtId="0" fontId="0" fillId="0" borderId="13" xfId="0" applyBorder="1"/>
    <xf numFmtId="0" fontId="0" fillId="0" borderId="34" xfId="0" applyBorder="1"/>
    <xf numFmtId="0" fontId="0" fillId="0" borderId="51" xfId="0" applyBorder="1"/>
    <xf numFmtId="0" fontId="0" fillId="0" borderId="52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39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2" fillId="0" borderId="3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2" fillId="0" borderId="4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0" fillId="0" borderId="3" xfId="0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35" xfId="0" applyBorder="1"/>
    <xf numFmtId="164" fontId="0" fillId="0" borderId="57" xfId="3" applyNumberFormat="1" applyFont="1" applyBorder="1"/>
    <xf numFmtId="164" fontId="0" fillId="0" borderId="58" xfId="3" applyNumberFormat="1" applyFont="1" applyBorder="1"/>
    <xf numFmtId="164" fontId="0" fillId="0" borderId="59" xfId="3" applyNumberFormat="1" applyFont="1" applyBorder="1"/>
    <xf numFmtId="0" fontId="1" fillId="0" borderId="4" xfId="2" applyBorder="1" applyAlignment="1">
      <alignment horizontal="center" vertical="center"/>
    </xf>
    <xf numFmtId="0" fontId="0" fillId="0" borderId="6" xfId="2" applyFont="1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0" fontId="0" fillId="0" borderId="8" xfId="2" applyFont="1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10" fontId="0" fillId="0" borderId="50" xfId="1" applyNumberFormat="1" applyFont="1" applyBorder="1"/>
    <xf numFmtId="0" fontId="0" fillId="0" borderId="49" xfId="0" applyBorder="1"/>
    <xf numFmtId="0" fontId="0" fillId="0" borderId="47" xfId="0" applyBorder="1"/>
    <xf numFmtId="10" fontId="0" fillId="0" borderId="28" xfId="0" applyNumberFormat="1" applyBorder="1"/>
    <xf numFmtId="0" fontId="0" fillId="0" borderId="54" xfId="0" applyBorder="1"/>
    <xf numFmtId="0" fontId="0" fillId="0" borderId="60" xfId="0" applyBorder="1"/>
    <xf numFmtId="0" fontId="2" fillId="0" borderId="1" xfId="0" applyFont="1" applyBorder="1"/>
  </cellXfs>
  <cellStyles count="6">
    <cellStyle name="Comma 2" xfId="5" xr:uid="{A41BDCD4-C962-4144-BF1F-0002EBE12FBD}"/>
    <cellStyle name="Normal" xfId="0" builtinId="0"/>
    <cellStyle name="Normal 2" xfId="2" xr:uid="{00000000-0005-0000-0000-000001000000}"/>
    <cellStyle name="Normal 3" xfId="4" xr:uid="{A692F686-3F20-46E7-8C03-F744F96F0ABC}"/>
    <cellStyle name="Percent" xfId="1" builtinId="5"/>
    <cellStyle name="Percent 2" xfId="3" xr:uid="{00000000-0005-0000-0000-000003000000}"/>
  </cellStyles>
  <dxfs count="10"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0916%20Blackjack%20Strate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es"/>
      <sheetName val="Dealer"/>
      <sheetName val="Stand"/>
      <sheetName val="Hit"/>
      <sheetName val="HS"/>
      <sheetName val="Double"/>
      <sheetName val="HSD"/>
      <sheetName val="Surrender"/>
      <sheetName val="HSDR"/>
      <sheetName val="Pair"/>
      <sheetName val="Blackjack"/>
      <sheetName val="Prob"/>
      <sheetName val="5 Cards"/>
      <sheetName val="Three 7 Cards"/>
      <sheetName val="ER"/>
      <sheetName val="Summary"/>
      <sheetName val="EV"/>
      <sheetName val="WL Prob"/>
      <sheetName val="Analysis"/>
      <sheetName val="1x2"/>
      <sheetName val="1x3"/>
      <sheetName val="1x4"/>
      <sheetName val="1x5"/>
      <sheetName val="1x6"/>
      <sheetName val="1x7"/>
      <sheetName val="1x8"/>
      <sheetName val="1x9"/>
      <sheetName val="1x10"/>
      <sheetName val="2x3"/>
      <sheetName val="2x4"/>
      <sheetName val="2x5"/>
      <sheetName val="2x6"/>
      <sheetName val="2x7"/>
      <sheetName val="2x8"/>
      <sheetName val="2x9"/>
      <sheetName val="2x10"/>
      <sheetName val="3x4"/>
      <sheetName val="3x5"/>
      <sheetName val="3x6"/>
      <sheetName val="3x7"/>
      <sheetName val="3x8"/>
      <sheetName val="3x9"/>
      <sheetName val="3x10"/>
      <sheetName val="Strategy Summary"/>
      <sheetName val="Strategy Summary (2)"/>
      <sheetName val="Final"/>
    </sheetNames>
    <sheetDataSet>
      <sheetData sheetId="0">
        <row r="19">
          <cell r="C19">
            <v>-5.3141792559054518E-3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>
        <row r="7">
          <cell r="R7" t="str">
            <v>Edge</v>
          </cell>
          <cell r="S7" t="str">
            <v>ER</v>
          </cell>
          <cell r="T7" t="str">
            <v>EL</v>
          </cell>
          <cell r="U7" t="str">
            <v>EV</v>
          </cell>
        </row>
        <row r="8">
          <cell r="R8">
            <v>-0.26705035554794893</v>
          </cell>
          <cell r="S8">
            <v>0.62821099851806894</v>
          </cell>
          <cell r="T8">
            <v>-0.63352517777397443</v>
          </cell>
          <cell r="U8">
            <v>-5.3141792559054934E-3</v>
          </cell>
        </row>
        <row r="9">
          <cell r="R9">
            <v>-4.5425908463338605E-2</v>
          </cell>
          <cell r="S9">
            <v>1.3364935669088351</v>
          </cell>
          <cell r="T9">
            <v>-1.347799268982935</v>
          </cell>
          <cell r="U9">
            <v>-1.1305702074099866E-2</v>
          </cell>
        </row>
        <row r="10">
          <cell r="R10">
            <v>5.0633107987327897E-2</v>
          </cell>
          <cell r="S10">
            <v>2.114187216512097</v>
          </cell>
          <cell r="T10">
            <v>-2.1320716054763027</v>
          </cell>
          <cell r="U10">
            <v>-1.7884388964205744E-2</v>
          </cell>
        </row>
        <row r="11">
          <cell r="R11">
            <v>9.854771013118846E-2</v>
          </cell>
          <cell r="S11">
            <v>2.9490490948915506</v>
          </cell>
          <cell r="T11">
            <v>-2.9739957697534818</v>
          </cell>
          <cell r="U11">
            <v>-2.494667486193114E-2</v>
          </cell>
        </row>
        <row r="12">
          <cell r="R12">
            <v>0.12411937403112067</v>
          </cell>
          <cell r="S12">
            <v>3.8288753716561272</v>
          </cell>
          <cell r="T12">
            <v>-3.8612646964554402</v>
          </cell>
          <cell r="U12">
            <v>-3.2389324799313002E-2</v>
          </cell>
        </row>
        <row r="13">
          <cell r="R13">
            <v>0.13826013205247728</v>
          </cell>
          <cell r="S13">
            <v>4.7426621809010205</v>
          </cell>
          <cell r="T13">
            <v>-4.7827814354810352</v>
          </cell>
          <cell r="U13">
            <v>-4.0119254580014641E-2</v>
          </cell>
        </row>
        <row r="14">
          <cell r="R14">
            <v>0.14623359709564798</v>
          </cell>
          <cell r="S14">
            <v>5.6812160996670693</v>
          </cell>
          <cell r="T14">
            <v>-5.7292747946220874</v>
          </cell>
          <cell r="U14">
            <v>-4.8058694955018133E-2</v>
          </cell>
        </row>
        <row r="15">
          <cell r="R15">
            <v>0.1507789949209864</v>
          </cell>
          <cell r="S15">
            <v>6.6373021218393484</v>
          </cell>
          <cell r="T15">
            <v>-6.6934485652067224</v>
          </cell>
          <cell r="U15">
            <v>-5.6146443367373955E-2</v>
          </cell>
        </row>
        <row r="16">
          <cell r="R16">
            <v>0.15338633916668426</v>
          </cell>
          <cell r="S16">
            <v>7.6054909699340598</v>
          </cell>
          <cell r="T16">
            <v>-7.6698275422620563</v>
          </cell>
          <cell r="U16">
            <v>-6.43365723279965E-2</v>
          </cell>
        </row>
        <row r="17">
          <cell r="R17">
            <v>0.15488731096625641</v>
          </cell>
          <cell r="S17">
            <v>8.5818607920947745</v>
          </cell>
          <cell r="T17">
            <v>-8.6544566980976949</v>
          </cell>
          <cell r="U17">
            <v>-7.259590600292043E-2</v>
          </cell>
        </row>
        <row r="23">
          <cell r="R23" t="str">
            <v>Edge</v>
          </cell>
          <cell r="S23" t="str">
            <v>ER</v>
          </cell>
          <cell r="T23" t="str">
            <v>EL</v>
          </cell>
          <cell r="U23" t="str">
            <v>EV</v>
          </cell>
        </row>
        <row r="24">
          <cell r="R24">
            <v>-0.65017262950253207</v>
          </cell>
          <cell r="S24">
            <v>1.118002240857211</v>
          </cell>
          <cell r="T24">
            <v>-1.1274596752708625</v>
          </cell>
          <cell r="U24">
            <v>-9.4574344136515442E-3</v>
          </cell>
        </row>
        <row r="25">
          <cell r="R25">
            <v>-0.49854642770232854</v>
          </cell>
          <cell r="S25">
            <v>2.345567737679064</v>
          </cell>
          <cell r="T25">
            <v>-2.3654094269272612</v>
          </cell>
          <cell r="U25">
            <v>-1.9841689248197181E-2</v>
          </cell>
        </row>
        <row r="26">
          <cell r="R26">
            <v>-0.42291470251625346</v>
          </cell>
          <cell r="S26">
            <v>3.6633715245986598</v>
          </cell>
          <cell r="T26">
            <v>-3.6943608148349352</v>
          </cell>
          <cell r="U26">
            <v>-3.0989290236275391E-2</v>
          </cell>
        </row>
        <row r="27">
          <cell r="R27">
            <v>-0.38255061787200351</v>
          </cell>
          <cell r="S27">
            <v>5.05215023084682</v>
          </cell>
          <cell r="T27">
            <v>-5.0948875150042419</v>
          </cell>
          <cell r="U27">
            <v>-4.273728415742184E-2</v>
          </cell>
        </row>
        <row r="28">
          <cell r="R28">
            <v>-0.36022986643629418</v>
          </cell>
          <cell r="S28">
            <v>6.4945345926738884</v>
          </cell>
          <cell r="T28">
            <v>-6.549473333145742</v>
          </cell>
          <cell r="U28">
            <v>-5.4938740471853542E-2</v>
          </cell>
        </row>
        <row r="29">
          <cell r="R29">
            <v>-0.34764399720346084</v>
          </cell>
          <cell r="S29">
            <v>7.9760130748138698</v>
          </cell>
          <cell r="T29">
            <v>-8.043483977626769</v>
          </cell>
          <cell r="U29">
            <v>-6.7470902812899247E-2</v>
          </cell>
        </row>
        <row r="30">
          <cell r="R30">
            <v>-0.34046922659480117</v>
          </cell>
          <cell r="S30">
            <v>9.4851654427303149</v>
          </cell>
          <cell r="T30">
            <v>-9.5654026075578891</v>
          </cell>
          <cell r="U30">
            <v>-8.0237164827574148E-2</v>
          </cell>
        </row>
        <row r="31">
          <cell r="R31">
            <v>-0.33635361392908314</v>
          </cell>
          <cell r="S31">
            <v>11.013421748970025</v>
          </cell>
          <cell r="T31">
            <v>-11.106586780357535</v>
          </cell>
          <cell r="U31">
            <v>-9.3165031387510311E-2</v>
          </cell>
        </row>
        <row r="32">
          <cell r="R32">
            <v>-0.33398437612728638</v>
          </cell>
          <cell r="S32">
            <v>12.554591471050202</v>
          </cell>
          <cell r="T32">
            <v>-12.660793606509795</v>
          </cell>
          <cell r="U32">
            <v>-0.10620213545959345</v>
          </cell>
        </row>
        <row r="33">
          <cell r="R33">
            <v>-0.33261767644365398</v>
          </cell>
          <cell r="S33">
            <v>14.104338045925404</v>
          </cell>
          <cell r="T33">
            <v>-14.223649838999302</v>
          </cell>
          <cell r="U33">
            <v>-0.11931179307389783</v>
          </cell>
        </row>
      </sheetData>
      <sheetData sheetId="19">
        <row r="20">
          <cell r="E20" t="str">
            <v>BYE</v>
          </cell>
        </row>
        <row r="21">
          <cell r="E21">
            <v>-44.027738082863401</v>
          </cell>
        </row>
        <row r="22">
          <cell r="E22">
            <v>22.067699202554444</v>
          </cell>
        </row>
        <row r="23">
          <cell r="E23">
            <v>32.566060100999543</v>
          </cell>
        </row>
        <row r="24">
          <cell r="E24">
            <v>57.232405110712534</v>
          </cell>
        </row>
        <row r="25">
          <cell r="E25">
            <v>105.69309415077394</v>
          </cell>
        </row>
        <row r="26">
          <cell r="E26">
            <v>199.73731536111458</v>
          </cell>
        </row>
        <row r="27">
          <cell r="E27">
            <v>382.71412854344993</v>
          </cell>
        </row>
        <row r="28">
          <cell r="E28">
            <v>740.25167021127163</v>
          </cell>
        </row>
        <row r="29">
          <cell r="E29">
            <v>1441.6136593093381</v>
          </cell>
        </row>
        <row r="30">
          <cell r="E30">
            <v>2821.8792674931674</v>
          </cell>
        </row>
      </sheetData>
      <sheetData sheetId="20">
        <row r="20">
          <cell r="E20" t="str">
            <v>BYE</v>
          </cell>
        </row>
        <row r="21">
          <cell r="E21">
            <v>59.24976994797197</v>
          </cell>
        </row>
        <row r="22">
          <cell r="E22">
            <v>30.026419796792073</v>
          </cell>
        </row>
        <row r="23">
          <cell r="E23">
            <v>68.031598059706198</v>
          </cell>
        </row>
        <row r="24">
          <cell r="E24">
            <v>177.32510434832255</v>
          </cell>
        </row>
        <row r="25">
          <cell r="E25">
            <v>487.17560116042188</v>
          </cell>
        </row>
        <row r="26">
          <cell r="E26">
            <v>1376.2443916416328</v>
          </cell>
        </row>
        <row r="27">
          <cell r="E27">
            <v>3953.9383575380884</v>
          </cell>
        </row>
        <row r="28">
          <cell r="E28">
            <v>11484.632119951075</v>
          </cell>
        </row>
        <row r="29">
          <cell r="E29">
            <v>33607.550401849425</v>
          </cell>
        </row>
        <row r="30">
          <cell r="E30">
            <v>98864.341905170877</v>
          </cell>
        </row>
      </sheetData>
      <sheetData sheetId="21">
        <row r="20">
          <cell r="E20" t="str">
            <v>BYE</v>
          </cell>
        </row>
        <row r="21">
          <cell r="E21">
            <v>40.589476860244943</v>
          </cell>
        </row>
        <row r="22">
          <cell r="E22">
            <v>43.477889365449613</v>
          </cell>
        </row>
        <row r="23">
          <cell r="E23">
            <v>131.81526767636777</v>
          </cell>
        </row>
        <row r="24">
          <cell r="E24">
            <v>458.90169491931073</v>
          </cell>
        </row>
        <row r="25">
          <cell r="E25">
            <v>1688.5026609085203</v>
          </cell>
        </row>
        <row r="26">
          <cell r="E26">
            <v>6394.7669785559483</v>
          </cell>
        </row>
        <row r="27">
          <cell r="E27">
            <v>24631.37478213491</v>
          </cell>
        </row>
        <row r="28">
          <cell r="E28">
            <v>95889.226595258122</v>
          </cell>
        </row>
        <row r="29">
          <cell r="E29">
            <v>375937.65889546281</v>
          </cell>
        </row>
        <row r="30">
          <cell r="E30">
            <v>1481100.0592752809</v>
          </cell>
        </row>
      </sheetData>
      <sheetData sheetId="22">
        <row r="20">
          <cell r="E20" t="str">
            <v>BYE</v>
          </cell>
        </row>
        <row r="21">
          <cell r="E21">
            <v>40.283799680993731</v>
          </cell>
        </row>
        <row r="22">
          <cell r="E22">
            <v>61.078851045725699</v>
          </cell>
        </row>
        <row r="23">
          <cell r="E23">
            <v>231.64613522834958</v>
          </cell>
        </row>
        <row r="24">
          <cell r="E24">
            <v>1010.8481853079469</v>
          </cell>
        </row>
        <row r="25">
          <cell r="E25">
            <v>4667.7133015994359</v>
          </cell>
        </row>
        <row r="26">
          <cell r="E26">
            <v>22185.570439195137</v>
          </cell>
        </row>
        <row r="27">
          <cell r="E27">
            <v>107208.31073972757</v>
          </cell>
        </row>
        <row r="28">
          <cell r="E28">
            <v>523401.39069605526</v>
          </cell>
        </row>
        <row r="29">
          <cell r="E29">
            <v>2572478.0865467805</v>
          </cell>
        </row>
        <row r="30">
          <cell r="E30">
            <v>12701468.038393151</v>
          </cell>
        </row>
      </sheetData>
      <sheetData sheetId="23">
        <row r="20">
          <cell r="E20" t="str">
            <v>BYE</v>
          </cell>
        </row>
        <row r="21">
          <cell r="E21">
            <v>43.396457900985311</v>
          </cell>
        </row>
        <row r="22">
          <cell r="E22">
            <v>82.665641449654231</v>
          </cell>
        </row>
        <row r="23">
          <cell r="E23">
            <v>376.07163528962758</v>
          </cell>
        </row>
        <row r="24">
          <cell r="E24">
            <v>1973.1873773983696</v>
          </cell>
        </row>
        <row r="25">
          <cell r="E25">
            <v>10961.792554646956</v>
          </cell>
        </row>
        <row r="26">
          <cell r="E26">
            <v>62672.304844972437</v>
          </cell>
        </row>
        <row r="27">
          <cell r="E27">
            <v>364195.94313143805</v>
          </cell>
        </row>
        <row r="28">
          <cell r="E28">
            <v>2137586.0500168065</v>
          </cell>
        </row>
        <row r="29">
          <cell r="E29">
            <v>12627519.776494658</v>
          </cell>
        </row>
        <row r="30">
          <cell r="E30">
            <v>74921497.724907145</v>
          </cell>
        </row>
      </sheetData>
      <sheetData sheetId="24">
        <row r="20">
          <cell r="E20" t="str">
            <v>BYE</v>
          </cell>
        </row>
        <row r="21">
          <cell r="E21">
            <v>47.868616645061827</v>
          </cell>
        </row>
        <row r="22">
          <cell r="E22">
            <v>108.21368390847836</v>
          </cell>
        </row>
        <row r="23">
          <cell r="E23">
            <v>573.80992067179204</v>
          </cell>
        </row>
        <row r="24">
          <cell r="E24">
            <v>3516.6754312914363</v>
          </cell>
        </row>
        <row r="25">
          <cell r="E25">
            <v>22827.676110906974</v>
          </cell>
        </row>
        <row r="26">
          <cell r="E26">
            <v>152479.81374642873</v>
          </cell>
        </row>
        <row r="27">
          <cell r="E27">
            <v>1035009.5977016842</v>
          </cell>
        </row>
        <row r="28">
          <cell r="E28">
            <v>7094639.6742615318</v>
          </cell>
        </row>
        <row r="29">
          <cell r="E29">
            <v>48939295.355243951</v>
          </cell>
        </row>
        <row r="30">
          <cell r="E30">
            <v>339018142.96358919</v>
          </cell>
        </row>
      </sheetData>
      <sheetData sheetId="25">
        <row r="20">
          <cell r="E20" t="str">
            <v>BYE</v>
          </cell>
        </row>
        <row r="21">
          <cell r="E21">
            <v>53.057788349048799</v>
          </cell>
        </row>
        <row r="22">
          <cell r="E22">
            <v>137.71158797345944</v>
          </cell>
        </row>
        <row r="23">
          <cell r="E23">
            <v>833.58563498394733</v>
          </cell>
        </row>
        <row r="24">
          <cell r="E24">
            <v>5842.4823738623054</v>
          </cell>
        </row>
        <row r="25">
          <cell r="E25">
            <v>43382.188878312176</v>
          </cell>
        </row>
        <row r="26">
          <cell r="E26">
            <v>331441.38468738145</v>
          </cell>
        </row>
        <row r="27">
          <cell r="E27">
            <v>2572950.8723189849</v>
          </cell>
        </row>
        <row r="28">
          <cell r="E28">
            <v>20168099.301438153</v>
          </cell>
        </row>
        <row r="29">
          <cell r="E29">
            <v>159074777.4643614</v>
          </cell>
        </row>
        <row r="30">
          <cell r="E30">
            <v>1259917873.7230885</v>
          </cell>
        </row>
      </sheetData>
      <sheetData sheetId="26">
        <row r="20">
          <cell r="E20" t="str">
            <v>BYE</v>
          </cell>
        </row>
        <row r="21">
          <cell r="E21">
            <v>58.675368672954242</v>
          </cell>
        </row>
        <row r="22">
          <cell r="E22">
            <v>171.1411225105291</v>
          </cell>
        </row>
        <row r="23">
          <cell r="E23">
            <v>1164.0680270110358</v>
          </cell>
        </row>
        <row r="24">
          <cell r="E24">
            <v>9181.8362466417402</v>
          </cell>
        </row>
        <row r="25">
          <cell r="E25">
            <v>76740.369798982123</v>
          </cell>
        </row>
        <row r="26">
          <cell r="E26">
            <v>659895.85330351512</v>
          </cell>
        </row>
        <row r="27">
          <cell r="E27">
            <v>5765345.8328771107</v>
          </cell>
        </row>
        <row r="28">
          <cell r="E28">
            <v>50857772.589173473</v>
          </cell>
        </row>
        <row r="29">
          <cell r="E29">
            <v>451408297.12781107</v>
          </cell>
        </row>
        <row r="30">
          <cell r="E30">
            <v>4023155211.0215173</v>
          </cell>
        </row>
      </sheetData>
      <sheetData sheetId="27">
        <row r="20">
          <cell r="E20" t="str">
            <v>BYE</v>
          </cell>
        </row>
        <row r="21">
          <cell r="E21">
            <v>64.563068062938925</v>
          </cell>
        </row>
        <row r="22">
          <cell r="E22">
            <v>208.47795308766518</v>
          </cell>
        </row>
        <row r="23">
          <cell r="E23">
            <v>1573.855906615335</v>
          </cell>
        </row>
        <row r="24">
          <cell r="E24">
            <v>13795.730453171569</v>
          </cell>
        </row>
        <row r="25">
          <cell r="E25">
            <v>128152.67213436347</v>
          </cell>
        </row>
        <row r="26">
          <cell r="E26">
            <v>1224769.4268840873</v>
          </cell>
        </row>
        <row r="27">
          <cell r="E27">
            <v>11892172.812752662</v>
          </cell>
        </row>
        <row r="28">
          <cell r="E28">
            <v>116582796.09179492</v>
          </cell>
        </row>
        <row r="29">
          <cell r="E29">
            <v>1149938829.0759523</v>
          </cell>
        </row>
        <row r="30">
          <cell r="E30">
            <v>11389081407.136274</v>
          </cell>
        </row>
      </sheetData>
      <sheetData sheetId="28">
        <row r="6">
          <cell r="U6" t="str">
            <v>EV</v>
          </cell>
        </row>
        <row r="7">
          <cell r="U7">
            <v>-1.571341236881026</v>
          </cell>
        </row>
        <row r="8">
          <cell r="U8">
            <v>-3.3839630305009751</v>
          </cell>
        </row>
        <row r="9">
          <cell r="U9">
            <v>-5.3646509283249006</v>
          </cell>
        </row>
        <row r="10">
          <cell r="U10">
            <v>-7.4501271745476298</v>
          </cell>
        </row>
        <row r="11">
          <cell r="U11">
            <v>-9.5954702561373963</v>
          </cell>
        </row>
        <row r="12">
          <cell r="U12">
            <v>-11.772811965320255</v>
          </cell>
        </row>
        <row r="13">
          <cell r="U13">
            <v>-13.966424475469724</v>
          </cell>
        </row>
        <row r="14">
          <cell r="U14">
            <v>-16.168007793214027</v>
          </cell>
        </row>
        <row r="15">
          <cell r="U15">
            <v>-18.373387838518376</v>
          </cell>
        </row>
        <row r="16">
          <cell r="U16">
            <v>-20.580538000476686</v>
          </cell>
        </row>
      </sheetData>
      <sheetData sheetId="29">
        <row r="6">
          <cell r="U6" t="str">
            <v>EV</v>
          </cell>
        </row>
        <row r="7">
          <cell r="U7">
            <v>-1.9622464217016438</v>
          </cell>
        </row>
        <row r="8">
          <cell r="U8">
            <v>-4.2191164022946044</v>
          </cell>
        </row>
        <row r="9">
          <cell r="U9">
            <v>-6.6953853307571096</v>
          </cell>
        </row>
        <row r="10">
          <cell r="U10">
            <v>-9.3202871038211654</v>
          </cell>
        </row>
        <row r="11">
          <cell r="U11">
            <v>-12.038374477498504</v>
          </cell>
        </row>
        <row r="12">
          <cell r="U12">
            <v>-14.811406880702311</v>
          </cell>
        </row>
        <row r="13">
          <cell r="U13">
            <v>-17.615329080921562</v>
          </cell>
        </row>
        <row r="14">
          <cell r="U14">
            <v>-20.435991960492185</v>
          </cell>
        </row>
        <row r="15">
          <cell r="U15">
            <v>-23.265474611643409</v>
          </cell>
        </row>
        <row r="16">
          <cell r="U16">
            <v>-26.09950303744623</v>
          </cell>
        </row>
      </sheetData>
      <sheetData sheetId="30">
        <row r="6">
          <cell r="U6" t="str">
            <v>EV</v>
          </cell>
        </row>
        <row r="7">
          <cell r="U7">
            <v>-2.3768899866919107</v>
          </cell>
        </row>
        <row r="8">
          <cell r="U8">
            <v>-5.1038306722286766</v>
          </cell>
        </row>
        <row r="9">
          <cell r="U9">
            <v>-8.1004079856891469</v>
          </cell>
        </row>
        <row r="10">
          <cell r="U10">
            <v>-11.287607760115666</v>
          </cell>
        </row>
        <row r="11">
          <cell r="U11">
            <v>-14.600251542049696</v>
          </cell>
        </row>
        <row r="12">
          <cell r="U12">
            <v>-17.990796722146371</v>
          </cell>
        </row>
        <row r="13">
          <cell r="U13">
            <v>-21.427546876371924</v>
          </cell>
        </row>
        <row r="14">
          <cell r="U14">
            <v>-24.89073292550917</v>
          </cell>
        </row>
        <row r="15">
          <cell r="U15">
            <v>-28.368624130590092</v>
          </cell>
        </row>
        <row r="16">
          <cell r="U16">
            <v>-31.854516229550942</v>
          </cell>
        </row>
      </sheetData>
      <sheetData sheetId="31">
        <row r="6">
          <cell r="U6" t="str">
            <v>EV</v>
          </cell>
        </row>
        <row r="7">
          <cell r="U7">
            <v>-2.818276445656211</v>
          </cell>
        </row>
        <row r="8">
          <cell r="U8">
            <v>-6.0461521911535598</v>
          </cell>
        </row>
        <row r="9">
          <cell r="U9">
            <v>-9.5952971379923291</v>
          </cell>
        </row>
        <row r="10">
          <cell r="U10">
            <v>-13.3768547997069</v>
          </cell>
        </row>
        <row r="11">
          <cell r="U11">
            <v>-17.315445673122678</v>
          </cell>
        </row>
        <row r="12">
          <cell r="U12">
            <v>-21.3543684000539</v>
          </cell>
        </row>
        <row r="13">
          <cell r="U13">
            <v>-25.454585329293238</v>
          </cell>
        </row>
        <row r="14">
          <cell r="U14">
            <v>-29.590941568274044</v>
          </cell>
        </row>
        <row r="15">
          <cell r="U15">
            <v>-33.74801699785624</v>
          </cell>
        </row>
        <row r="16">
          <cell r="U16">
            <v>-37.916710656183376</v>
          </cell>
        </row>
      </sheetData>
      <sheetData sheetId="32">
        <row r="6">
          <cell r="U6" t="str">
            <v>EV</v>
          </cell>
        </row>
        <row r="7">
          <cell r="U7">
            <v>-3.2831846675504144</v>
          </cell>
        </row>
        <row r="8">
          <cell r="U8">
            <v>-7.0395772877625147</v>
          </cell>
        </row>
        <row r="9">
          <cell r="U9">
            <v>-11.17086621356272</v>
          </cell>
        </row>
        <row r="10">
          <cell r="U10">
            <v>-15.576853771503057</v>
          </cell>
        </row>
        <row r="11">
          <cell r="U11">
            <v>-20.171199550760015</v>
          </cell>
        </row>
        <row r="12">
          <cell r="U12">
            <v>-24.887826451618363</v>
          </cell>
        </row>
        <row r="13">
          <cell r="U13">
            <v>-29.680410055771794</v>
          </cell>
        </row>
        <row r="14">
          <cell r="U14">
            <v>-34.51854443943968</v>
          </cell>
        </row>
        <row r="15">
          <cell r="U15">
            <v>-39.383243652633695</v>
          </cell>
        </row>
        <row r="16">
          <cell r="U16">
            <v>-44.263095572567678</v>
          </cell>
        </row>
      </sheetData>
      <sheetData sheetId="33">
        <row r="6">
          <cell r="U6" t="str">
            <v>EV</v>
          </cell>
        </row>
        <row r="7">
          <cell r="U7">
            <v>-3.7666549201844894</v>
          </cell>
        </row>
        <row r="8">
          <cell r="U8">
            <v>-8.0734679265459057</v>
          </cell>
        </row>
        <row r="9">
          <cell r="U9">
            <v>-12.810640692278527</v>
          </cell>
        </row>
        <row r="10">
          <cell r="U10">
            <v>-17.865439468889036</v>
          </cell>
        </row>
        <row r="11">
          <cell r="U11">
            <v>-23.139856729457161</v>
          </cell>
        </row>
        <row r="12">
          <cell r="U12">
            <v>-28.558147056809862</v>
          </cell>
        </row>
        <row r="13">
          <cell r="U13">
            <v>-34.066656911224726</v>
          </cell>
        </row>
        <row r="14">
          <cell r="U14">
            <v>-39.629797001844182</v>
          </cell>
        </row>
        <row r="15">
          <cell r="U15">
            <v>-45.225109237005611</v>
          </cell>
        </row>
        <row r="16">
          <cell r="U16">
            <v>-50.838952552774941</v>
          </cell>
        </row>
      </sheetData>
      <sheetData sheetId="34">
        <row r="6">
          <cell r="U6" t="str">
            <v>EV</v>
          </cell>
        </row>
        <row r="7">
          <cell r="U7">
            <v>-4.2638733946988783</v>
          </cell>
        </row>
        <row r="8">
          <cell r="U8">
            <v>-9.1373801151949312</v>
          </cell>
        </row>
        <row r="9">
          <cell r="U9">
            <v>-14.49816459625387</v>
          </cell>
        </row>
        <row r="10">
          <cell r="U10">
            <v>-20.22006983765278</v>
          </cell>
        </row>
        <row r="11">
          <cell r="U11">
            <v>-26.192861506821554</v>
          </cell>
        </row>
        <row r="12">
          <cell r="U12">
            <v>-32.330864873027664</v>
          </cell>
        </row>
        <row r="13">
          <cell r="U13">
            <v>-38.57303281705839</v>
          </cell>
        </row>
        <row r="14">
          <cell r="U14">
            <v>-44.878626259738922</v>
          </cell>
        </row>
        <row r="15">
          <cell r="U15">
            <v>-51.2217811815283</v>
          </cell>
        </row>
        <row r="16">
          <cell r="U16">
            <v>-57.586693024010799</v>
          </cell>
        </row>
      </sheetData>
      <sheetData sheetId="35">
        <row r="6">
          <cell r="U6" t="str">
            <v>EV</v>
          </cell>
        </row>
        <row r="7">
          <cell r="U7">
            <v>-4.7708506508407673</v>
          </cell>
        </row>
        <row r="8">
          <cell r="U8">
            <v>-10.222622500439154</v>
          </cell>
        </row>
        <row r="9">
          <cell r="U9">
            <v>-16.219657260099439</v>
          </cell>
        </row>
        <row r="10">
          <cell r="U10">
            <v>-22.621743328401728</v>
          </cell>
        </row>
        <row r="11">
          <cell r="U11">
            <v>-29.306008592730233</v>
          </cell>
        </row>
        <row r="12">
          <cell r="U12">
            <v>-36.176647297902633</v>
          </cell>
        </row>
        <row r="13">
          <cell r="U13">
            <v>-43.165160590701184</v>
          </cell>
        </row>
        <row r="14">
          <cell r="U14">
            <v>-50.225677159422453</v>
          </cell>
        </row>
        <row r="15">
          <cell r="U15">
            <v>-57.328972833937272</v>
          </cell>
        </row>
        <row r="16">
          <cell r="U16">
            <v>-64.457127797715714</v>
          </cell>
        </row>
      </sheetData>
      <sheetData sheetId="36">
        <row r="6">
          <cell r="U6" t="str">
            <v>EV</v>
          </cell>
        </row>
        <row r="7">
          <cell r="U7">
            <v>-6.084736729474832</v>
          </cell>
        </row>
        <row r="8">
          <cell r="U8">
            <v>-12.980330657323359</v>
          </cell>
        </row>
        <row r="9">
          <cell r="U9">
            <v>-20.206580956012825</v>
          </cell>
        </row>
        <row r="10">
          <cell r="U10">
            <v>-27.543489338615519</v>
          </cell>
        </row>
        <row r="11">
          <cell r="U11">
            <v>-34.913137451849764</v>
          </cell>
        </row>
        <row r="12">
          <cell r="U12">
            <v>-42.291757855846171</v>
          </cell>
        </row>
        <row r="13">
          <cell r="U13">
            <v>-49.672718436536016</v>
          </cell>
        </row>
        <row r="14">
          <cell r="U14">
            <v>-57.054269163282683</v>
          </cell>
        </row>
        <row r="15">
          <cell r="U15">
            <v>-64.435965158467951</v>
          </cell>
        </row>
        <row r="16">
          <cell r="U16">
            <v>-71.817696270289588</v>
          </cell>
        </row>
      </sheetData>
      <sheetData sheetId="37">
        <row r="6">
          <cell r="U6" t="str">
            <v>EV</v>
          </cell>
        </row>
        <row r="7">
          <cell r="U7">
            <v>-7.734408783459819</v>
          </cell>
        </row>
        <row r="8">
          <cell r="U8">
            <v>-16.52499688634915</v>
          </cell>
        </row>
        <row r="9">
          <cell r="U9">
            <v>-25.767031753521668</v>
          </cell>
        </row>
        <row r="10">
          <cell r="U10">
            <v>-35.168275194913932</v>
          </cell>
        </row>
        <row r="11">
          <cell r="U11">
            <v>-44.619220081215531</v>
          </cell>
        </row>
        <row r="12">
          <cell r="U12">
            <v>-54.084534859967214</v>
          </cell>
        </row>
        <row r="13">
          <cell r="U13">
            <v>-63.553802232682564</v>
          </cell>
        </row>
        <row r="14">
          <cell r="U14">
            <v>-73.024120418489687</v>
          </cell>
        </row>
        <row r="15">
          <cell r="U15">
            <v>-82.494711225956863</v>
          </cell>
        </row>
        <row r="16">
          <cell r="U16">
            <v>-91.965371479705439</v>
          </cell>
        </row>
      </sheetData>
      <sheetData sheetId="38">
        <row r="6">
          <cell r="U6" t="str">
            <v>EV</v>
          </cell>
        </row>
        <row r="7">
          <cell r="U7">
            <v>-9.4176752774288683</v>
          </cell>
        </row>
        <row r="8">
          <cell r="U8">
            <v>-20.13800313888332</v>
          </cell>
        </row>
        <row r="9">
          <cell r="U9">
            <v>-31.429760527105397</v>
          </cell>
        </row>
        <row r="10">
          <cell r="U10">
            <v>-42.928975368333369</v>
          </cell>
        </row>
        <row r="11">
          <cell r="U11">
            <v>-54.494914933968303</v>
          </cell>
        </row>
        <row r="12">
          <cell r="U12">
            <v>-66.080729704639126</v>
          </cell>
        </row>
        <row r="13">
          <cell r="U13">
            <v>-77.672175485899601</v>
          </cell>
        </row>
        <row r="14">
          <cell r="U14">
            <v>-89.265162928454743</v>
          </cell>
        </row>
        <row r="15">
          <cell r="U15">
            <v>-100.85856220204873</v>
          </cell>
        </row>
        <row r="16">
          <cell r="U16">
            <v>-112.45206948410983</v>
          </cell>
        </row>
      </sheetData>
      <sheetData sheetId="39">
        <row r="6">
          <cell r="U6" t="str">
            <v>EV</v>
          </cell>
        </row>
        <row r="7">
          <cell r="U7">
            <v>-11.125091526365104</v>
          </cell>
        </row>
        <row r="8">
          <cell r="U8">
            <v>-23.799840085532679</v>
          </cell>
        </row>
        <row r="9">
          <cell r="U9">
            <v>-37.16436897230691</v>
          </cell>
        </row>
        <row r="10">
          <cell r="U10">
            <v>-50.783460202682896</v>
          </cell>
        </row>
        <row r="11">
          <cell r="U11">
            <v>-64.485819655134591</v>
          </cell>
        </row>
        <row r="12">
          <cell r="U12">
            <v>-78.213403956364331</v>
          </cell>
        </row>
        <row r="13">
          <cell r="U13">
            <v>-91.948255594413197</v>
          </cell>
        </row>
        <row r="14">
          <cell r="U14">
            <v>-105.68513025195624</v>
          </cell>
        </row>
        <row r="15">
          <cell r="U15">
            <v>-119.42255434277922</v>
          </cell>
        </row>
        <row r="16">
          <cell r="U16">
            <v>-133.16012492496105</v>
          </cell>
        </row>
      </sheetData>
      <sheetData sheetId="40">
        <row r="6">
          <cell r="U6" t="str">
            <v>EV</v>
          </cell>
        </row>
        <row r="7">
          <cell r="U7">
            <v>-12.849317585911047</v>
          </cell>
        </row>
        <row r="8">
          <cell r="U8">
            <v>-27.495507476790284</v>
          </cell>
        </row>
        <row r="9">
          <cell r="U9">
            <v>-42.948196345611699</v>
          </cell>
        </row>
        <row r="10">
          <cell r="U10">
            <v>-58.701317990578303</v>
          </cell>
        </row>
        <row r="11">
          <cell r="U11">
            <v>-74.553663727979909</v>
          </cell>
        </row>
        <row r="12">
          <cell r="U12">
            <v>-90.436358950414558</v>
          </cell>
        </row>
        <row r="13">
          <cell r="U13">
            <v>-106.32788199017209</v>
          </cell>
        </row>
        <row r="14">
          <cell r="U14">
            <v>-122.22188590390505</v>
          </cell>
        </row>
        <row r="15">
          <cell r="U15">
            <v>-138.11656999862285</v>
          </cell>
        </row>
        <row r="16">
          <cell r="U16">
            <v>-154.01143716073102</v>
          </cell>
        </row>
      </sheetData>
      <sheetData sheetId="41">
        <row r="6">
          <cell r="U6" t="str">
            <v>EV</v>
          </cell>
        </row>
        <row r="7">
          <cell r="U7">
            <v>-14.584958425747226</v>
          </cell>
        </row>
        <row r="8">
          <cell r="U8">
            <v>-31.21405306542983</v>
          </cell>
        </row>
        <row r="9">
          <cell r="U9">
            <v>-48.765011766552611</v>
          </cell>
        </row>
        <row r="10">
          <cell r="U10">
            <v>-66.661225779240723</v>
          </cell>
        </row>
        <row r="11">
          <cell r="U11">
            <v>-84.672100122220911</v>
          </cell>
        </row>
        <row r="12">
          <cell r="U12">
            <v>-102.71824005455348</v>
          </cell>
        </row>
        <row r="13">
          <cell r="U13">
            <v>-120.77469429356921</v>
          </cell>
        </row>
        <row r="14">
          <cell r="U14">
            <v>-138.83406301693989</v>
          </cell>
        </row>
        <row r="15">
          <cell r="U15">
            <v>-156.89423515405323</v>
          </cell>
        </row>
        <row r="16">
          <cell r="U16">
            <v>-174.95462469867525</v>
          </cell>
        </row>
      </sheetData>
      <sheetData sheetId="42">
        <row r="6">
          <cell r="U6" t="str">
            <v>EV</v>
          </cell>
        </row>
        <row r="7">
          <cell r="U7">
            <v>-16.328200282714434</v>
          </cell>
        </row>
        <row r="8">
          <cell r="U8">
            <v>-34.947776563439973</v>
          </cell>
        </row>
        <row r="9">
          <cell r="U9">
            <v>-54.603556054256657</v>
          </cell>
        </row>
        <row r="10">
          <cell r="U10">
            <v>-74.648613730295423</v>
          </cell>
        </row>
        <row r="11">
          <cell r="U11">
            <v>-94.82336456867165</v>
          </cell>
        </row>
        <row r="12">
          <cell r="U12">
            <v>-115.03813198004863</v>
          </cell>
        </row>
        <row r="13">
          <cell r="U13">
            <v>-135.26464036096888</v>
          </cell>
        </row>
        <row r="14">
          <cell r="U14">
            <v>-155.49447680274434</v>
          </cell>
        </row>
        <row r="15">
          <cell r="U15">
            <v>-175.72523353962544</v>
          </cell>
        </row>
        <row r="16">
          <cell r="U16">
            <v>-195.95624008978658</v>
          </cell>
        </row>
      </sheetData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workbookViewId="0">
      <selection activeCell="F31" sqref="F31"/>
    </sheetView>
  </sheetViews>
  <sheetFormatPr defaultRowHeight="15" x14ac:dyDescent="0.25"/>
  <cols>
    <col min="1" max="2" width="9.140625" style="1"/>
    <col min="3" max="3" width="9.140625" style="1" customWidth="1"/>
    <col min="4" max="4" width="9.140625" style="1"/>
    <col min="5" max="5" width="10.140625" style="1" bestFit="1" customWidth="1"/>
    <col min="6" max="16384" width="9.140625" style="1"/>
  </cols>
  <sheetData>
    <row r="1" spans="1:11" ht="15.75" thickBot="1" x14ac:dyDescent="0.3">
      <c r="A1" s="54"/>
      <c r="B1" s="55" t="s">
        <v>0</v>
      </c>
      <c r="C1" s="56"/>
      <c r="D1" s="56"/>
      <c r="E1" s="56"/>
      <c r="F1" s="56"/>
      <c r="G1" s="56"/>
      <c r="H1" s="56"/>
      <c r="I1" s="56"/>
      <c r="J1" s="56"/>
      <c r="K1" s="57"/>
    </row>
    <row r="2" spans="1:11" x14ac:dyDescent="0.25">
      <c r="A2" s="50" t="s">
        <v>1</v>
      </c>
      <c r="B2" s="51">
        <v>1</v>
      </c>
      <c r="C2" s="52">
        <v>2</v>
      </c>
      <c r="D2" s="52">
        <v>3</v>
      </c>
      <c r="E2" s="52">
        <v>4</v>
      </c>
      <c r="F2" s="52">
        <v>5</v>
      </c>
      <c r="G2" s="52">
        <v>6</v>
      </c>
      <c r="H2" s="52">
        <v>7</v>
      </c>
      <c r="I2" s="52">
        <v>8</v>
      </c>
      <c r="J2" s="52">
        <v>9</v>
      </c>
      <c r="K2" s="53">
        <v>10</v>
      </c>
    </row>
    <row r="3" spans="1:11" x14ac:dyDescent="0.25">
      <c r="A3" s="48">
        <v>1</v>
      </c>
      <c r="B3" s="2">
        <f>MOD(SUM(B$2,$A3),10)</f>
        <v>2</v>
      </c>
      <c r="C3" s="16">
        <f t="shared" ref="C3:K3" si="0">MOD(SUM(C$2,$A3),10)</f>
        <v>3</v>
      </c>
      <c r="D3" s="16">
        <f t="shared" si="0"/>
        <v>4</v>
      </c>
      <c r="E3" s="16">
        <f t="shared" si="0"/>
        <v>5</v>
      </c>
      <c r="F3" s="16">
        <f t="shared" si="0"/>
        <v>6</v>
      </c>
      <c r="G3" s="16">
        <f t="shared" si="0"/>
        <v>7</v>
      </c>
      <c r="H3" s="16">
        <f t="shared" si="0"/>
        <v>8</v>
      </c>
      <c r="I3" s="16">
        <f t="shared" si="0"/>
        <v>9</v>
      </c>
      <c r="J3" s="16">
        <f t="shared" si="0"/>
        <v>0</v>
      </c>
      <c r="K3" s="17">
        <f t="shared" si="0"/>
        <v>1</v>
      </c>
    </row>
    <row r="4" spans="1:11" x14ac:dyDescent="0.25">
      <c r="A4" s="48">
        <v>2</v>
      </c>
      <c r="B4" s="2">
        <f>MOD(SUM(B$2,$A4),10)</f>
        <v>3</v>
      </c>
      <c r="C4" s="16">
        <f>MOD(SUM(C$2,$A4),10)</f>
        <v>4</v>
      </c>
      <c r="D4" s="16">
        <f>MOD(SUM(D$2,$A4),10)</f>
        <v>5</v>
      </c>
      <c r="E4" s="16">
        <f t="shared" ref="E4:K12" si="1">MOD(SUM(E$2,$A4),10)</f>
        <v>6</v>
      </c>
      <c r="F4" s="16">
        <f t="shared" si="1"/>
        <v>7</v>
      </c>
      <c r="G4" s="16">
        <f t="shared" si="1"/>
        <v>8</v>
      </c>
      <c r="H4" s="16">
        <f t="shared" si="1"/>
        <v>9</v>
      </c>
      <c r="I4" s="16">
        <f t="shared" si="1"/>
        <v>0</v>
      </c>
      <c r="J4" s="16">
        <f t="shared" si="1"/>
        <v>1</v>
      </c>
      <c r="K4" s="17">
        <f t="shared" si="1"/>
        <v>2</v>
      </c>
    </row>
    <row r="5" spans="1:11" x14ac:dyDescent="0.25">
      <c r="A5" s="48">
        <v>3</v>
      </c>
      <c r="B5" s="2">
        <f t="shared" ref="B5:C12" si="2">MOD(SUM(B$2,$A5),10)</f>
        <v>4</v>
      </c>
      <c r="C5" s="16">
        <f t="shared" si="2"/>
        <v>5</v>
      </c>
      <c r="D5" s="16">
        <f t="shared" ref="D5:D12" si="3">MOD(SUM(D$2,$A5),10)</f>
        <v>6</v>
      </c>
      <c r="E5" s="16">
        <f t="shared" si="1"/>
        <v>7</v>
      </c>
      <c r="F5" s="16">
        <f t="shared" si="1"/>
        <v>8</v>
      </c>
      <c r="G5" s="16">
        <f t="shared" si="1"/>
        <v>9</v>
      </c>
      <c r="H5" s="16">
        <f t="shared" si="1"/>
        <v>0</v>
      </c>
      <c r="I5" s="16">
        <f t="shared" si="1"/>
        <v>1</v>
      </c>
      <c r="J5" s="16">
        <f t="shared" si="1"/>
        <v>2</v>
      </c>
      <c r="K5" s="17">
        <f t="shared" si="1"/>
        <v>3</v>
      </c>
    </row>
    <row r="6" spans="1:11" x14ac:dyDescent="0.25">
      <c r="A6" s="48">
        <v>4</v>
      </c>
      <c r="B6" s="2">
        <f t="shared" si="2"/>
        <v>5</v>
      </c>
      <c r="C6" s="16">
        <f t="shared" si="2"/>
        <v>6</v>
      </c>
      <c r="D6" s="16">
        <f t="shared" si="3"/>
        <v>7</v>
      </c>
      <c r="E6" s="16">
        <f t="shared" si="1"/>
        <v>8</v>
      </c>
      <c r="F6" s="16">
        <f t="shared" si="1"/>
        <v>9</v>
      </c>
      <c r="G6" s="16">
        <f t="shared" si="1"/>
        <v>0</v>
      </c>
      <c r="H6" s="16">
        <f t="shared" si="1"/>
        <v>1</v>
      </c>
      <c r="I6" s="16">
        <f t="shared" si="1"/>
        <v>2</v>
      </c>
      <c r="J6" s="16">
        <f t="shared" si="1"/>
        <v>3</v>
      </c>
      <c r="K6" s="17">
        <f t="shared" si="1"/>
        <v>4</v>
      </c>
    </row>
    <row r="7" spans="1:11" x14ac:dyDescent="0.25">
      <c r="A7" s="48">
        <v>5</v>
      </c>
      <c r="B7" s="2">
        <f t="shared" si="2"/>
        <v>6</v>
      </c>
      <c r="C7" s="16">
        <f t="shared" si="2"/>
        <v>7</v>
      </c>
      <c r="D7" s="16">
        <f t="shared" si="3"/>
        <v>8</v>
      </c>
      <c r="E7" s="16">
        <f t="shared" si="1"/>
        <v>9</v>
      </c>
      <c r="F7" s="16">
        <f t="shared" si="1"/>
        <v>0</v>
      </c>
      <c r="G7" s="16">
        <f t="shared" si="1"/>
        <v>1</v>
      </c>
      <c r="H7" s="16">
        <f t="shared" si="1"/>
        <v>2</v>
      </c>
      <c r="I7" s="16">
        <f t="shared" si="1"/>
        <v>3</v>
      </c>
      <c r="J7" s="16">
        <f t="shared" si="1"/>
        <v>4</v>
      </c>
      <c r="K7" s="17">
        <f t="shared" si="1"/>
        <v>5</v>
      </c>
    </row>
    <row r="8" spans="1:11" x14ac:dyDescent="0.25">
      <c r="A8" s="48">
        <v>6</v>
      </c>
      <c r="B8" s="2">
        <f t="shared" si="2"/>
        <v>7</v>
      </c>
      <c r="C8" s="16">
        <f t="shared" si="2"/>
        <v>8</v>
      </c>
      <c r="D8" s="16">
        <f t="shared" si="3"/>
        <v>9</v>
      </c>
      <c r="E8" s="16">
        <f t="shared" si="1"/>
        <v>0</v>
      </c>
      <c r="F8" s="16">
        <f t="shared" si="1"/>
        <v>1</v>
      </c>
      <c r="G8" s="16">
        <f t="shared" si="1"/>
        <v>2</v>
      </c>
      <c r="H8" s="16">
        <f t="shared" si="1"/>
        <v>3</v>
      </c>
      <c r="I8" s="16">
        <f t="shared" si="1"/>
        <v>4</v>
      </c>
      <c r="J8" s="16">
        <f t="shared" si="1"/>
        <v>5</v>
      </c>
      <c r="K8" s="17">
        <f t="shared" si="1"/>
        <v>6</v>
      </c>
    </row>
    <row r="9" spans="1:11" x14ac:dyDescent="0.25">
      <c r="A9" s="48">
        <v>7</v>
      </c>
      <c r="B9" s="2">
        <f t="shared" si="2"/>
        <v>8</v>
      </c>
      <c r="C9" s="16">
        <f t="shared" si="2"/>
        <v>9</v>
      </c>
      <c r="D9" s="16">
        <f t="shared" si="3"/>
        <v>0</v>
      </c>
      <c r="E9" s="16">
        <f t="shared" si="1"/>
        <v>1</v>
      </c>
      <c r="F9" s="16">
        <f t="shared" si="1"/>
        <v>2</v>
      </c>
      <c r="G9" s="16">
        <f t="shared" si="1"/>
        <v>3</v>
      </c>
      <c r="H9" s="16">
        <f t="shared" si="1"/>
        <v>4</v>
      </c>
      <c r="I9" s="16">
        <f t="shared" si="1"/>
        <v>5</v>
      </c>
      <c r="J9" s="16">
        <f t="shared" si="1"/>
        <v>6</v>
      </c>
      <c r="K9" s="17">
        <f t="shared" si="1"/>
        <v>7</v>
      </c>
    </row>
    <row r="10" spans="1:11" x14ac:dyDescent="0.25">
      <c r="A10" s="48">
        <v>8</v>
      </c>
      <c r="B10" s="2">
        <f t="shared" si="2"/>
        <v>9</v>
      </c>
      <c r="C10" s="16">
        <f t="shared" si="2"/>
        <v>0</v>
      </c>
      <c r="D10" s="16">
        <f t="shared" si="3"/>
        <v>1</v>
      </c>
      <c r="E10" s="16">
        <f t="shared" si="1"/>
        <v>2</v>
      </c>
      <c r="F10" s="16">
        <f t="shared" si="1"/>
        <v>3</v>
      </c>
      <c r="G10" s="16">
        <f t="shared" si="1"/>
        <v>4</v>
      </c>
      <c r="H10" s="16">
        <f t="shared" si="1"/>
        <v>5</v>
      </c>
      <c r="I10" s="16">
        <f t="shared" si="1"/>
        <v>6</v>
      </c>
      <c r="J10" s="16">
        <f t="shared" si="1"/>
        <v>7</v>
      </c>
      <c r="K10" s="17">
        <f t="shared" si="1"/>
        <v>8</v>
      </c>
    </row>
    <row r="11" spans="1:11" x14ac:dyDescent="0.25">
      <c r="A11" s="48">
        <v>9</v>
      </c>
      <c r="B11" s="2">
        <f t="shared" si="2"/>
        <v>0</v>
      </c>
      <c r="C11" s="16">
        <f t="shared" si="2"/>
        <v>1</v>
      </c>
      <c r="D11" s="16">
        <f t="shared" si="3"/>
        <v>2</v>
      </c>
      <c r="E11" s="16">
        <f t="shared" si="1"/>
        <v>3</v>
      </c>
      <c r="F11" s="16">
        <f t="shared" si="1"/>
        <v>4</v>
      </c>
      <c r="G11" s="16">
        <f t="shared" si="1"/>
        <v>5</v>
      </c>
      <c r="H11" s="16">
        <f t="shared" si="1"/>
        <v>6</v>
      </c>
      <c r="I11" s="16">
        <f t="shared" si="1"/>
        <v>7</v>
      </c>
      <c r="J11" s="16">
        <f t="shared" si="1"/>
        <v>8</v>
      </c>
      <c r="K11" s="17">
        <f t="shared" si="1"/>
        <v>9</v>
      </c>
    </row>
    <row r="12" spans="1:11" ht="15.75" thickBot="1" x14ac:dyDescent="0.3">
      <c r="A12" s="49">
        <v>10</v>
      </c>
      <c r="B12" s="47">
        <f t="shared" si="2"/>
        <v>1</v>
      </c>
      <c r="C12" s="18">
        <f t="shared" si="2"/>
        <v>2</v>
      </c>
      <c r="D12" s="18">
        <f t="shared" si="3"/>
        <v>3</v>
      </c>
      <c r="E12" s="18">
        <f t="shared" si="1"/>
        <v>4</v>
      </c>
      <c r="F12" s="18">
        <f t="shared" si="1"/>
        <v>5</v>
      </c>
      <c r="G12" s="18">
        <f t="shared" si="1"/>
        <v>6</v>
      </c>
      <c r="H12" s="18">
        <f t="shared" si="1"/>
        <v>7</v>
      </c>
      <c r="I12" s="18">
        <f t="shared" si="1"/>
        <v>8</v>
      </c>
      <c r="J12" s="18">
        <f t="shared" si="1"/>
        <v>9</v>
      </c>
      <c r="K12" s="19">
        <f t="shared" si="1"/>
        <v>0</v>
      </c>
    </row>
    <row r="13" spans="1:11" x14ac:dyDescent="0.25">
      <c r="A13" s="4"/>
      <c r="B13" s="4"/>
    </row>
    <row r="14" spans="1:11" ht="15.75" thickBot="1" x14ac:dyDescent="0.3">
      <c r="B14" s="3" t="s">
        <v>0</v>
      </c>
    </row>
    <row r="15" spans="1:11" ht="15.75" thickBot="1" x14ac:dyDescent="0.3">
      <c r="A15" s="61" t="s">
        <v>1</v>
      </c>
      <c r="B15" s="62">
        <v>1</v>
      </c>
      <c r="C15" s="63">
        <v>2</v>
      </c>
      <c r="D15" s="63">
        <v>3</v>
      </c>
      <c r="E15" s="63">
        <v>4</v>
      </c>
      <c r="F15" s="63">
        <v>5</v>
      </c>
      <c r="G15" s="63">
        <v>6</v>
      </c>
      <c r="H15" s="63">
        <v>7</v>
      </c>
      <c r="I15" s="63">
        <v>8</v>
      </c>
      <c r="J15" s="63">
        <v>9</v>
      </c>
      <c r="K15" s="64">
        <v>10</v>
      </c>
    </row>
    <row r="16" spans="1:11" x14ac:dyDescent="0.25">
      <c r="A16" s="50">
        <v>1</v>
      </c>
      <c r="B16" s="58">
        <f>(1/13)^2</f>
        <v>5.9171597633136102E-3</v>
      </c>
      <c r="C16" s="59">
        <f>(1/13)^2</f>
        <v>5.9171597633136102E-3</v>
      </c>
      <c r="D16" s="59">
        <f t="shared" ref="D16:J24" si="4">(1/13)^2</f>
        <v>5.9171597633136102E-3</v>
      </c>
      <c r="E16" s="59">
        <f t="shared" si="4"/>
        <v>5.9171597633136102E-3</v>
      </c>
      <c r="F16" s="59">
        <f t="shared" si="4"/>
        <v>5.9171597633136102E-3</v>
      </c>
      <c r="G16" s="59">
        <f t="shared" si="4"/>
        <v>5.9171597633136102E-3</v>
      </c>
      <c r="H16" s="59">
        <f t="shared" si="4"/>
        <v>5.9171597633136102E-3</v>
      </c>
      <c r="I16" s="59">
        <f t="shared" si="4"/>
        <v>5.9171597633136102E-3</v>
      </c>
      <c r="J16" s="59">
        <f t="shared" si="4"/>
        <v>5.9171597633136102E-3</v>
      </c>
      <c r="K16" s="60">
        <f>(1/13)*(4/13)</f>
        <v>2.3668639053254441E-2</v>
      </c>
    </row>
    <row r="17" spans="1:12" x14ac:dyDescent="0.25">
      <c r="A17" s="48">
        <v>2</v>
      </c>
      <c r="B17" s="2">
        <f t="shared" ref="B17:C24" si="5">(1/13)^2</f>
        <v>5.9171597633136102E-3</v>
      </c>
      <c r="C17" s="16">
        <f>(1/13)^2</f>
        <v>5.9171597633136102E-3</v>
      </c>
      <c r="D17" s="16">
        <f t="shared" si="4"/>
        <v>5.9171597633136102E-3</v>
      </c>
      <c r="E17" s="16">
        <f t="shared" si="4"/>
        <v>5.9171597633136102E-3</v>
      </c>
      <c r="F17" s="16">
        <f t="shared" si="4"/>
        <v>5.9171597633136102E-3</v>
      </c>
      <c r="G17" s="16">
        <f t="shared" si="4"/>
        <v>5.9171597633136102E-3</v>
      </c>
      <c r="H17" s="16">
        <f t="shared" si="4"/>
        <v>5.9171597633136102E-3</v>
      </c>
      <c r="I17" s="16">
        <f t="shared" si="4"/>
        <v>5.9171597633136102E-3</v>
      </c>
      <c r="J17" s="16">
        <f t="shared" si="4"/>
        <v>5.9171597633136102E-3</v>
      </c>
      <c r="K17" s="17">
        <f t="shared" ref="K17:K24" si="6">(1/13)*(4/13)</f>
        <v>2.3668639053254441E-2</v>
      </c>
    </row>
    <row r="18" spans="1:12" x14ac:dyDescent="0.25">
      <c r="A18" s="48">
        <v>3</v>
      </c>
      <c r="B18" s="2">
        <f t="shared" si="5"/>
        <v>5.9171597633136102E-3</v>
      </c>
      <c r="C18" s="16">
        <f t="shared" si="5"/>
        <v>5.9171597633136102E-3</v>
      </c>
      <c r="D18" s="16">
        <f>(1/13)^2</f>
        <v>5.9171597633136102E-3</v>
      </c>
      <c r="E18" s="16">
        <f t="shared" si="4"/>
        <v>5.9171597633136102E-3</v>
      </c>
      <c r="F18" s="16">
        <f t="shared" si="4"/>
        <v>5.9171597633136102E-3</v>
      </c>
      <c r="G18" s="16">
        <f t="shared" si="4"/>
        <v>5.9171597633136102E-3</v>
      </c>
      <c r="H18" s="16">
        <f t="shared" si="4"/>
        <v>5.9171597633136102E-3</v>
      </c>
      <c r="I18" s="16">
        <f t="shared" si="4"/>
        <v>5.9171597633136102E-3</v>
      </c>
      <c r="J18" s="16">
        <f t="shared" si="4"/>
        <v>5.9171597633136102E-3</v>
      </c>
      <c r="K18" s="17">
        <f t="shared" si="6"/>
        <v>2.3668639053254441E-2</v>
      </c>
    </row>
    <row r="19" spans="1:12" x14ac:dyDescent="0.25">
      <c r="A19" s="48">
        <v>4</v>
      </c>
      <c r="B19" s="2">
        <f t="shared" si="5"/>
        <v>5.9171597633136102E-3</v>
      </c>
      <c r="C19" s="16">
        <f t="shared" si="5"/>
        <v>5.9171597633136102E-3</v>
      </c>
      <c r="D19" s="16">
        <f t="shared" si="4"/>
        <v>5.9171597633136102E-3</v>
      </c>
      <c r="E19" s="16">
        <f>(1/13)^2</f>
        <v>5.9171597633136102E-3</v>
      </c>
      <c r="F19" s="16">
        <f t="shared" si="4"/>
        <v>5.9171597633136102E-3</v>
      </c>
      <c r="G19" s="16">
        <f t="shared" si="4"/>
        <v>5.9171597633136102E-3</v>
      </c>
      <c r="H19" s="16">
        <f t="shared" si="4"/>
        <v>5.9171597633136102E-3</v>
      </c>
      <c r="I19" s="16">
        <f t="shared" si="4"/>
        <v>5.9171597633136102E-3</v>
      </c>
      <c r="J19" s="16">
        <f t="shared" si="4"/>
        <v>5.9171597633136102E-3</v>
      </c>
      <c r="K19" s="17">
        <f t="shared" si="6"/>
        <v>2.3668639053254441E-2</v>
      </c>
    </row>
    <row r="20" spans="1:12" x14ac:dyDescent="0.25">
      <c r="A20" s="48">
        <v>5</v>
      </c>
      <c r="B20" s="2">
        <f t="shared" si="5"/>
        <v>5.9171597633136102E-3</v>
      </c>
      <c r="C20" s="16">
        <f t="shared" si="5"/>
        <v>5.9171597633136102E-3</v>
      </c>
      <c r="D20" s="16">
        <f t="shared" si="4"/>
        <v>5.9171597633136102E-3</v>
      </c>
      <c r="E20" s="16">
        <f t="shared" si="4"/>
        <v>5.9171597633136102E-3</v>
      </c>
      <c r="F20" s="16">
        <f>(1/13)^2</f>
        <v>5.9171597633136102E-3</v>
      </c>
      <c r="G20" s="16">
        <f t="shared" si="4"/>
        <v>5.9171597633136102E-3</v>
      </c>
      <c r="H20" s="16">
        <f t="shared" si="4"/>
        <v>5.9171597633136102E-3</v>
      </c>
      <c r="I20" s="16">
        <f t="shared" si="4"/>
        <v>5.9171597633136102E-3</v>
      </c>
      <c r="J20" s="16">
        <f t="shared" si="4"/>
        <v>5.9171597633136102E-3</v>
      </c>
      <c r="K20" s="17">
        <f t="shared" si="6"/>
        <v>2.3668639053254441E-2</v>
      </c>
    </row>
    <row r="21" spans="1:12" x14ac:dyDescent="0.25">
      <c r="A21" s="48">
        <v>6</v>
      </c>
      <c r="B21" s="2">
        <f t="shared" si="5"/>
        <v>5.9171597633136102E-3</v>
      </c>
      <c r="C21" s="16">
        <f t="shared" si="5"/>
        <v>5.9171597633136102E-3</v>
      </c>
      <c r="D21" s="16">
        <f t="shared" si="4"/>
        <v>5.9171597633136102E-3</v>
      </c>
      <c r="E21" s="16">
        <f t="shared" si="4"/>
        <v>5.9171597633136102E-3</v>
      </c>
      <c r="F21" s="16">
        <f t="shared" si="4"/>
        <v>5.9171597633136102E-3</v>
      </c>
      <c r="G21" s="16">
        <f>(1/13)^2</f>
        <v>5.9171597633136102E-3</v>
      </c>
      <c r="H21" s="16">
        <f t="shared" si="4"/>
        <v>5.9171597633136102E-3</v>
      </c>
      <c r="I21" s="16">
        <f t="shared" si="4"/>
        <v>5.9171597633136102E-3</v>
      </c>
      <c r="J21" s="16">
        <f t="shared" si="4"/>
        <v>5.9171597633136102E-3</v>
      </c>
      <c r="K21" s="17">
        <f t="shared" si="6"/>
        <v>2.3668639053254441E-2</v>
      </c>
    </row>
    <row r="22" spans="1:12" x14ac:dyDescent="0.25">
      <c r="A22" s="48">
        <v>7</v>
      </c>
      <c r="B22" s="2">
        <f t="shared" si="5"/>
        <v>5.9171597633136102E-3</v>
      </c>
      <c r="C22" s="16">
        <f t="shared" si="5"/>
        <v>5.9171597633136102E-3</v>
      </c>
      <c r="D22" s="16">
        <f t="shared" si="4"/>
        <v>5.9171597633136102E-3</v>
      </c>
      <c r="E22" s="16">
        <f t="shared" si="4"/>
        <v>5.9171597633136102E-3</v>
      </c>
      <c r="F22" s="16">
        <f t="shared" si="4"/>
        <v>5.9171597633136102E-3</v>
      </c>
      <c r="G22" s="16">
        <f t="shared" si="4"/>
        <v>5.9171597633136102E-3</v>
      </c>
      <c r="H22" s="16">
        <f>(1/13)^2</f>
        <v>5.9171597633136102E-3</v>
      </c>
      <c r="I22" s="16">
        <f t="shared" si="4"/>
        <v>5.9171597633136102E-3</v>
      </c>
      <c r="J22" s="16">
        <f t="shared" si="4"/>
        <v>5.9171597633136102E-3</v>
      </c>
      <c r="K22" s="17">
        <f t="shared" si="6"/>
        <v>2.3668639053254441E-2</v>
      </c>
    </row>
    <row r="23" spans="1:12" x14ac:dyDescent="0.25">
      <c r="A23" s="48">
        <v>8</v>
      </c>
      <c r="B23" s="2">
        <f t="shared" si="5"/>
        <v>5.9171597633136102E-3</v>
      </c>
      <c r="C23" s="16">
        <f t="shared" si="5"/>
        <v>5.9171597633136102E-3</v>
      </c>
      <c r="D23" s="16">
        <f t="shared" si="4"/>
        <v>5.9171597633136102E-3</v>
      </c>
      <c r="E23" s="16">
        <f t="shared" si="4"/>
        <v>5.9171597633136102E-3</v>
      </c>
      <c r="F23" s="16">
        <f t="shared" si="4"/>
        <v>5.9171597633136102E-3</v>
      </c>
      <c r="G23" s="16">
        <f t="shared" si="4"/>
        <v>5.9171597633136102E-3</v>
      </c>
      <c r="H23" s="16">
        <f t="shared" si="4"/>
        <v>5.9171597633136102E-3</v>
      </c>
      <c r="I23" s="16">
        <f>(1/13)^2</f>
        <v>5.9171597633136102E-3</v>
      </c>
      <c r="J23" s="16">
        <f t="shared" si="4"/>
        <v>5.9171597633136102E-3</v>
      </c>
      <c r="K23" s="17">
        <f t="shared" si="6"/>
        <v>2.3668639053254441E-2</v>
      </c>
    </row>
    <row r="24" spans="1:12" x14ac:dyDescent="0.25">
      <c r="A24" s="48">
        <v>9</v>
      </c>
      <c r="B24" s="2">
        <f t="shared" si="5"/>
        <v>5.9171597633136102E-3</v>
      </c>
      <c r="C24" s="16">
        <f t="shared" si="5"/>
        <v>5.9171597633136102E-3</v>
      </c>
      <c r="D24" s="16">
        <f t="shared" si="4"/>
        <v>5.9171597633136102E-3</v>
      </c>
      <c r="E24" s="16">
        <f t="shared" si="4"/>
        <v>5.9171597633136102E-3</v>
      </c>
      <c r="F24" s="16">
        <f t="shared" si="4"/>
        <v>5.9171597633136102E-3</v>
      </c>
      <c r="G24" s="16">
        <f t="shared" si="4"/>
        <v>5.9171597633136102E-3</v>
      </c>
      <c r="H24" s="16">
        <f t="shared" si="4"/>
        <v>5.9171597633136102E-3</v>
      </c>
      <c r="I24" s="16">
        <f t="shared" si="4"/>
        <v>5.9171597633136102E-3</v>
      </c>
      <c r="J24" s="16">
        <f>(1/13)^2</f>
        <v>5.9171597633136102E-3</v>
      </c>
      <c r="K24" s="17">
        <f t="shared" si="6"/>
        <v>2.3668639053254441E-2</v>
      </c>
    </row>
    <row r="25" spans="1:12" ht="15.75" thickBot="1" x14ac:dyDescent="0.3">
      <c r="A25" s="49">
        <v>10</v>
      </c>
      <c r="B25" s="47">
        <f>(1/13)*(4/13)</f>
        <v>2.3668639053254441E-2</v>
      </c>
      <c r="C25" s="18">
        <f t="shared" ref="C25:J25" si="7">(1/13)*(4/13)</f>
        <v>2.3668639053254441E-2</v>
      </c>
      <c r="D25" s="18">
        <f t="shared" si="7"/>
        <v>2.3668639053254441E-2</v>
      </c>
      <c r="E25" s="18">
        <f t="shared" si="7"/>
        <v>2.3668639053254441E-2</v>
      </c>
      <c r="F25" s="18">
        <f t="shared" si="7"/>
        <v>2.3668639053254441E-2</v>
      </c>
      <c r="G25" s="18">
        <f t="shared" si="7"/>
        <v>2.3668639053254441E-2</v>
      </c>
      <c r="H25" s="18">
        <f t="shared" si="7"/>
        <v>2.3668639053254441E-2</v>
      </c>
      <c r="I25" s="18">
        <f t="shared" si="7"/>
        <v>2.3668639053254441E-2</v>
      </c>
      <c r="J25" s="18">
        <f t="shared" si="7"/>
        <v>2.3668639053254441E-2</v>
      </c>
      <c r="K25" s="19">
        <f>(4/13)^2</f>
        <v>9.4674556213017763E-2</v>
      </c>
      <c r="L25" s="1">
        <f>SUM(B16:K25)</f>
        <v>1</v>
      </c>
    </row>
    <row r="28" spans="1:12" ht="15.75" thickBot="1" x14ac:dyDescent="0.3">
      <c r="A28" s="4"/>
      <c r="B28" s="4"/>
    </row>
    <row r="29" spans="1:12" ht="15.75" thickBot="1" x14ac:dyDescent="0.3">
      <c r="A29" s="66" t="s">
        <v>10</v>
      </c>
      <c r="B29" s="66" t="s">
        <v>8</v>
      </c>
      <c r="C29" s="67" t="s">
        <v>9</v>
      </c>
    </row>
    <row r="30" spans="1:12" x14ac:dyDescent="0.25">
      <c r="A30" s="65">
        <v>0</v>
      </c>
      <c r="B30" s="65">
        <f t="shared" ref="B30:B39" si="8">SUMIF($B$3:$K$12,A30,$B$16:$K$25)</f>
        <v>0.14792899408284027</v>
      </c>
      <c r="C30" s="110">
        <f t="shared" ref="C30:C39" si="9">B30</f>
        <v>0.14792899408284027</v>
      </c>
      <c r="D30" s="113">
        <f>SUM(B30:B35)</f>
        <v>0.62130177514792917</v>
      </c>
      <c r="E30" s="114" t="s">
        <v>19</v>
      </c>
    </row>
    <row r="31" spans="1:12" x14ac:dyDescent="0.25">
      <c r="A31" s="45">
        <v>1</v>
      </c>
      <c r="B31" s="45">
        <f t="shared" si="8"/>
        <v>9.4674556213017763E-2</v>
      </c>
      <c r="C31" s="111">
        <f t="shared" si="9"/>
        <v>9.4674556213017763E-2</v>
      </c>
      <c r="D31" s="115"/>
      <c r="E31" s="116"/>
    </row>
    <row r="32" spans="1:12" x14ac:dyDescent="0.25">
      <c r="A32" s="45">
        <v>2</v>
      </c>
      <c r="B32" s="45">
        <f t="shared" si="8"/>
        <v>9.4674556213017763E-2</v>
      </c>
      <c r="C32" s="111">
        <f t="shared" si="9"/>
        <v>9.4674556213017763E-2</v>
      </c>
      <c r="D32" s="115"/>
      <c r="E32" s="116"/>
    </row>
    <row r="33" spans="1:5" x14ac:dyDescent="0.25">
      <c r="A33" s="45">
        <v>3</v>
      </c>
      <c r="B33" s="45">
        <f t="shared" si="8"/>
        <v>9.4674556213017763E-2</v>
      </c>
      <c r="C33" s="111">
        <f t="shared" si="9"/>
        <v>9.4674556213017763E-2</v>
      </c>
      <c r="D33" s="115"/>
      <c r="E33" s="116"/>
    </row>
    <row r="34" spans="1:5" x14ac:dyDescent="0.25">
      <c r="A34" s="45">
        <v>4</v>
      </c>
      <c r="B34" s="45">
        <f t="shared" si="8"/>
        <v>9.4674556213017763E-2</v>
      </c>
      <c r="C34" s="111">
        <f t="shared" si="9"/>
        <v>9.4674556213017763E-2</v>
      </c>
      <c r="D34" s="115"/>
      <c r="E34" s="116"/>
    </row>
    <row r="35" spans="1:5" x14ac:dyDescent="0.25">
      <c r="A35" s="45">
        <v>5</v>
      </c>
      <c r="B35" s="45">
        <f t="shared" si="8"/>
        <v>9.4674556213017763E-2</v>
      </c>
      <c r="C35" s="111">
        <f t="shared" si="9"/>
        <v>9.4674556213017763E-2</v>
      </c>
      <c r="D35" s="115"/>
      <c r="E35" s="116"/>
    </row>
    <row r="36" spans="1:5" x14ac:dyDescent="0.25">
      <c r="A36" s="45">
        <v>6</v>
      </c>
      <c r="B36" s="45">
        <f t="shared" si="8"/>
        <v>9.4674556213017763E-2</v>
      </c>
      <c r="C36" s="111">
        <f t="shared" si="9"/>
        <v>9.4674556213017763E-2</v>
      </c>
      <c r="D36" s="115">
        <f>SUM(B36:B39)</f>
        <v>0.37869822485207105</v>
      </c>
      <c r="E36" s="117" t="s">
        <v>21</v>
      </c>
    </row>
    <row r="37" spans="1:5" x14ac:dyDescent="0.25">
      <c r="A37" s="45">
        <v>7</v>
      </c>
      <c r="B37" s="45">
        <f t="shared" si="8"/>
        <v>9.4674556213017763E-2</v>
      </c>
      <c r="C37" s="111">
        <f t="shared" si="9"/>
        <v>9.4674556213017763E-2</v>
      </c>
      <c r="D37" s="115"/>
      <c r="E37" s="116"/>
    </row>
    <row r="38" spans="1:5" x14ac:dyDescent="0.25">
      <c r="A38" s="45">
        <v>8</v>
      </c>
      <c r="B38" s="45">
        <f t="shared" si="8"/>
        <v>9.4674556213017763E-2</v>
      </c>
      <c r="C38" s="111">
        <f t="shared" si="9"/>
        <v>9.4674556213017763E-2</v>
      </c>
      <c r="D38" s="115"/>
      <c r="E38" s="116"/>
    </row>
    <row r="39" spans="1:5" ht="15.75" thickBot="1" x14ac:dyDescent="0.3">
      <c r="A39" s="46">
        <v>9</v>
      </c>
      <c r="B39" s="46">
        <f t="shared" si="8"/>
        <v>9.4674556213017763E-2</v>
      </c>
      <c r="C39" s="112">
        <f t="shared" si="9"/>
        <v>9.4674556213017763E-2</v>
      </c>
      <c r="D39" s="118"/>
      <c r="E39" s="119"/>
    </row>
    <row r="40" spans="1:5" x14ac:dyDescent="0.25">
      <c r="E40" s="5"/>
    </row>
    <row r="41" spans="1:5" x14ac:dyDescent="0.25">
      <c r="C41" s="72">
        <f>SUM(C30:C39)</f>
        <v>1.0000000000000002</v>
      </c>
    </row>
  </sheetData>
  <mergeCells count="4">
    <mergeCell ref="D30:D35"/>
    <mergeCell ref="D36:D39"/>
    <mergeCell ref="E30:E35"/>
    <mergeCell ref="E36:E39"/>
  </mergeCells>
  <conditionalFormatting sqref="B1">
    <cfRule type="containsText" dxfId="9" priority="15" operator="containsText" text="R">
      <formula>NOT(ISERROR(SEARCH("R",B1)))</formula>
    </cfRule>
    <cfRule type="containsText" dxfId="8" priority="16" operator="containsText" text="D">
      <formula>NOT(ISERROR(SEARCH("D",B1)))</formula>
    </cfRule>
    <cfRule type="containsText" dxfId="7" priority="17" operator="containsText" text="S">
      <formula>NOT(ISERROR(SEARCH("S",B1)))</formula>
    </cfRule>
    <cfRule type="containsText" dxfId="6" priority="18" operator="containsText" text="H">
      <formula>NOT(ISERROR(SEARCH("H",B1)))</formula>
    </cfRule>
  </conditionalFormatting>
  <conditionalFormatting sqref="B1">
    <cfRule type="containsText" dxfId="5" priority="14" operator="containsText" text="P">
      <formula>NOT(ISERROR(SEARCH("P",B1)))</formula>
    </cfRule>
  </conditionalFormatting>
  <conditionalFormatting sqref="B14">
    <cfRule type="containsText" dxfId="4" priority="1" operator="containsText" text="P">
      <formula>NOT(ISERROR(SEARCH("P",B14)))</formula>
    </cfRule>
  </conditionalFormatting>
  <conditionalFormatting sqref="B14">
    <cfRule type="containsText" dxfId="3" priority="2" operator="containsText" text="R">
      <formula>NOT(ISERROR(SEARCH("R",B14)))</formula>
    </cfRule>
    <cfRule type="containsText" dxfId="2" priority="3" operator="containsText" text="D">
      <formula>NOT(ISERROR(SEARCH("D",B14)))</formula>
    </cfRule>
    <cfRule type="containsText" dxfId="1" priority="4" operator="containsText" text="S">
      <formula>NOT(ISERROR(SEARCH("S",B14)))</formula>
    </cfRule>
    <cfRule type="containsText" dxfId="0" priority="5" operator="containsText" text="H">
      <formula>NOT(ISERROR(SEARCH("H",B14)))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opLeftCell="A4" workbookViewId="0">
      <selection activeCell="J21" sqref="J21"/>
    </sheetView>
  </sheetViews>
  <sheetFormatPr defaultRowHeight="15" x14ac:dyDescent="0.25"/>
  <sheetData>
    <row r="1" spans="1:12" ht="15.75" thickBot="1" x14ac:dyDescent="0.3">
      <c r="A1" t="s">
        <v>23</v>
      </c>
    </row>
    <row r="2" spans="1:12" ht="15.75" thickBot="1" x14ac:dyDescent="0.3">
      <c r="A2" s="97"/>
      <c r="B2" s="98">
        <v>0</v>
      </c>
      <c r="C2" s="91">
        <v>1</v>
      </c>
      <c r="D2" s="91">
        <v>2</v>
      </c>
      <c r="E2" s="91">
        <v>3</v>
      </c>
      <c r="F2" s="91">
        <v>4</v>
      </c>
      <c r="G2" s="91">
        <v>5</v>
      </c>
      <c r="H2" s="91">
        <v>6</v>
      </c>
      <c r="I2" s="91">
        <v>7</v>
      </c>
      <c r="J2" s="91">
        <v>8</v>
      </c>
      <c r="K2" s="99">
        <v>9</v>
      </c>
      <c r="L2" s="97" t="s">
        <v>11</v>
      </c>
    </row>
    <row r="3" spans="1:12" x14ac:dyDescent="0.25">
      <c r="A3" s="102">
        <v>0</v>
      </c>
      <c r="B3" s="8">
        <f>4/13</f>
        <v>0.30769230769230771</v>
      </c>
      <c r="C3" s="9">
        <f t="shared" ref="C3:K3" si="0">1/13</f>
        <v>7.6923076923076927E-2</v>
      </c>
      <c r="D3" s="9">
        <f t="shared" si="0"/>
        <v>7.6923076923076927E-2</v>
      </c>
      <c r="E3" s="9">
        <f t="shared" si="0"/>
        <v>7.6923076923076927E-2</v>
      </c>
      <c r="F3" s="9">
        <f t="shared" si="0"/>
        <v>7.6923076923076927E-2</v>
      </c>
      <c r="G3" s="9">
        <f t="shared" si="0"/>
        <v>7.6923076923076927E-2</v>
      </c>
      <c r="H3" s="9">
        <f t="shared" si="0"/>
        <v>7.6923076923076927E-2</v>
      </c>
      <c r="I3" s="9">
        <f t="shared" si="0"/>
        <v>7.6923076923076927E-2</v>
      </c>
      <c r="J3" s="9">
        <f t="shared" si="0"/>
        <v>7.6923076923076927E-2</v>
      </c>
      <c r="K3" s="80">
        <f t="shared" si="0"/>
        <v>7.6923076923076927E-2</v>
      </c>
      <c r="L3" s="96">
        <f>SUM(B3:K3)</f>
        <v>0.99999999999999978</v>
      </c>
    </row>
    <row r="4" spans="1:12" x14ac:dyDescent="0.25">
      <c r="A4" s="103">
        <v>1</v>
      </c>
      <c r="B4" s="11">
        <f>1/13</f>
        <v>7.6923076923076927E-2</v>
      </c>
      <c r="C4" s="7">
        <f>4/13</f>
        <v>0.30769230769230771</v>
      </c>
      <c r="D4" s="7">
        <f t="shared" ref="D4:K4" si="1">1/13</f>
        <v>7.6923076923076927E-2</v>
      </c>
      <c r="E4" s="7">
        <f t="shared" si="1"/>
        <v>7.6923076923076927E-2</v>
      </c>
      <c r="F4" s="7">
        <f t="shared" si="1"/>
        <v>7.6923076923076927E-2</v>
      </c>
      <c r="G4" s="7">
        <f t="shared" si="1"/>
        <v>7.6923076923076927E-2</v>
      </c>
      <c r="H4" s="7">
        <f t="shared" si="1"/>
        <v>7.6923076923076927E-2</v>
      </c>
      <c r="I4" s="7">
        <f t="shared" si="1"/>
        <v>7.6923076923076927E-2</v>
      </c>
      <c r="J4" s="7">
        <f t="shared" si="1"/>
        <v>7.6923076923076927E-2</v>
      </c>
      <c r="K4" s="75">
        <f t="shared" si="1"/>
        <v>7.6923076923076927E-2</v>
      </c>
      <c r="L4" s="94">
        <f t="shared" ref="L4:L12" si="2">SUM(B4:K4)</f>
        <v>0.99999999999999978</v>
      </c>
    </row>
    <row r="5" spans="1:12" x14ac:dyDescent="0.25">
      <c r="A5" s="103">
        <v>2</v>
      </c>
      <c r="B5" s="11">
        <f>1/13</f>
        <v>7.6923076923076927E-2</v>
      </c>
      <c r="C5" s="7">
        <f>1/13</f>
        <v>7.6923076923076927E-2</v>
      </c>
      <c r="D5" s="7">
        <f>4/13</f>
        <v>0.30769230769230771</v>
      </c>
      <c r="E5" s="7">
        <f t="shared" ref="E5:K5" si="3">1/13</f>
        <v>7.6923076923076927E-2</v>
      </c>
      <c r="F5" s="7">
        <f t="shared" si="3"/>
        <v>7.6923076923076927E-2</v>
      </c>
      <c r="G5" s="7">
        <f t="shared" si="3"/>
        <v>7.6923076923076927E-2</v>
      </c>
      <c r="H5" s="7">
        <f t="shared" si="3"/>
        <v>7.6923076923076927E-2</v>
      </c>
      <c r="I5" s="7">
        <f t="shared" si="3"/>
        <v>7.6923076923076927E-2</v>
      </c>
      <c r="J5" s="7">
        <f t="shared" si="3"/>
        <v>7.6923076923076927E-2</v>
      </c>
      <c r="K5" s="75">
        <f t="shared" si="3"/>
        <v>7.6923076923076927E-2</v>
      </c>
      <c r="L5" s="94">
        <f t="shared" si="2"/>
        <v>0.99999999999999978</v>
      </c>
    </row>
    <row r="6" spans="1:12" x14ac:dyDescent="0.25">
      <c r="A6" s="103">
        <v>3</v>
      </c>
      <c r="B6" s="11">
        <f>1/13</f>
        <v>7.6923076923076927E-2</v>
      </c>
      <c r="C6" s="7">
        <f>1/13</f>
        <v>7.6923076923076927E-2</v>
      </c>
      <c r="D6" s="7">
        <f>1/13</f>
        <v>7.6923076923076927E-2</v>
      </c>
      <c r="E6" s="7">
        <f>4/13</f>
        <v>0.30769230769230771</v>
      </c>
      <c r="F6" s="7">
        <f t="shared" ref="F6:K6" si="4">1/13</f>
        <v>7.6923076923076927E-2</v>
      </c>
      <c r="G6" s="7">
        <f t="shared" si="4"/>
        <v>7.6923076923076927E-2</v>
      </c>
      <c r="H6" s="7">
        <f t="shared" si="4"/>
        <v>7.6923076923076927E-2</v>
      </c>
      <c r="I6" s="7">
        <f t="shared" si="4"/>
        <v>7.6923076923076927E-2</v>
      </c>
      <c r="J6" s="7">
        <f t="shared" si="4"/>
        <v>7.6923076923076927E-2</v>
      </c>
      <c r="K6" s="75">
        <f t="shared" si="4"/>
        <v>7.6923076923076927E-2</v>
      </c>
      <c r="L6" s="94">
        <f t="shared" si="2"/>
        <v>0.99999999999999978</v>
      </c>
    </row>
    <row r="7" spans="1:12" x14ac:dyDescent="0.25">
      <c r="A7" s="103">
        <v>4</v>
      </c>
      <c r="B7" s="11">
        <f>1/13</f>
        <v>7.6923076923076927E-2</v>
      </c>
      <c r="C7" s="7">
        <f>1/13</f>
        <v>7.6923076923076927E-2</v>
      </c>
      <c r="D7" s="7">
        <f>1/13</f>
        <v>7.6923076923076927E-2</v>
      </c>
      <c r="E7" s="7">
        <f>1/13</f>
        <v>7.6923076923076927E-2</v>
      </c>
      <c r="F7" s="7">
        <f>4/13</f>
        <v>0.30769230769230771</v>
      </c>
      <c r="G7" s="7">
        <f>1/13</f>
        <v>7.6923076923076927E-2</v>
      </c>
      <c r="H7" s="7">
        <f>1/13</f>
        <v>7.6923076923076927E-2</v>
      </c>
      <c r="I7" s="7">
        <f>1/13</f>
        <v>7.6923076923076927E-2</v>
      </c>
      <c r="J7" s="7">
        <f>1/13</f>
        <v>7.6923076923076927E-2</v>
      </c>
      <c r="K7" s="75">
        <f>1/13</f>
        <v>7.6923076923076927E-2</v>
      </c>
      <c r="L7" s="94">
        <f t="shared" si="2"/>
        <v>0.99999999999999978</v>
      </c>
    </row>
    <row r="8" spans="1:12" x14ac:dyDescent="0.25">
      <c r="A8" s="103">
        <v>5</v>
      </c>
      <c r="B8" s="11">
        <f>1/13</f>
        <v>7.6923076923076927E-2</v>
      </c>
      <c r="C8" s="7">
        <f>1/13</f>
        <v>7.6923076923076927E-2</v>
      </c>
      <c r="D8" s="7">
        <f>1/13</f>
        <v>7.6923076923076927E-2</v>
      </c>
      <c r="E8" s="7">
        <f>1/13</f>
        <v>7.6923076923076927E-2</v>
      </c>
      <c r="F8" s="7">
        <f>1/13</f>
        <v>7.6923076923076927E-2</v>
      </c>
      <c r="G8" s="7">
        <f>4/13</f>
        <v>0.30769230769230771</v>
      </c>
      <c r="H8" s="7">
        <f>1/13</f>
        <v>7.6923076923076927E-2</v>
      </c>
      <c r="I8" s="7">
        <f>1/13</f>
        <v>7.6923076923076927E-2</v>
      </c>
      <c r="J8" s="7">
        <f>1/13</f>
        <v>7.6923076923076927E-2</v>
      </c>
      <c r="K8" s="75">
        <f>1/13</f>
        <v>7.6923076923076927E-2</v>
      </c>
      <c r="L8" s="94">
        <f t="shared" si="2"/>
        <v>0.99999999999999978</v>
      </c>
    </row>
    <row r="9" spans="1:12" x14ac:dyDescent="0.25">
      <c r="A9" s="103">
        <v>6</v>
      </c>
      <c r="B9" s="11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5">
        <v>0</v>
      </c>
      <c r="L9" s="94">
        <f t="shared" si="2"/>
        <v>1</v>
      </c>
    </row>
    <row r="10" spans="1:12" x14ac:dyDescent="0.25">
      <c r="A10" s="103">
        <v>7</v>
      </c>
      <c r="B10" s="11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5">
        <v>0</v>
      </c>
      <c r="L10" s="94">
        <f t="shared" si="2"/>
        <v>1</v>
      </c>
    </row>
    <row r="11" spans="1:12" x14ac:dyDescent="0.25">
      <c r="A11" s="103">
        <v>8</v>
      </c>
      <c r="B11" s="11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5">
        <v>0</v>
      </c>
      <c r="L11" s="94">
        <f t="shared" si="2"/>
        <v>1</v>
      </c>
    </row>
    <row r="12" spans="1:12" ht="15.75" thickBot="1" x14ac:dyDescent="0.3">
      <c r="A12" s="104">
        <v>9</v>
      </c>
      <c r="B12" s="100">
        <v>0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101">
        <v>1</v>
      </c>
      <c r="L12" s="95">
        <f t="shared" si="2"/>
        <v>1</v>
      </c>
    </row>
    <row r="13" spans="1:12" ht="15.75" thickBot="1" x14ac:dyDescent="0.3">
      <c r="A13" s="97" t="s">
        <v>11</v>
      </c>
      <c r="B13" s="30">
        <f>SUM(B3:B12)</f>
        <v>0.69230769230769229</v>
      </c>
      <c r="C13" s="31">
        <f t="shared" ref="C13:K13" si="5">SUM(C3:C12)</f>
        <v>0.69230769230769229</v>
      </c>
      <c r="D13" s="31">
        <f t="shared" si="5"/>
        <v>0.69230769230769229</v>
      </c>
      <c r="E13" s="31">
        <f t="shared" si="5"/>
        <v>0.69230769230769229</v>
      </c>
      <c r="F13" s="31">
        <f t="shared" si="5"/>
        <v>0.69230769230769229</v>
      </c>
      <c r="G13" s="31">
        <f t="shared" si="5"/>
        <v>0.69230769230769229</v>
      </c>
      <c r="H13" s="31">
        <f t="shared" si="5"/>
        <v>1.4615384615384617</v>
      </c>
      <c r="I13" s="31">
        <f t="shared" si="5"/>
        <v>1.4615384615384617</v>
      </c>
      <c r="J13" s="31">
        <f t="shared" si="5"/>
        <v>1.4615384615384617</v>
      </c>
      <c r="K13" s="32">
        <f t="shared" si="5"/>
        <v>1.4615384615384617</v>
      </c>
      <c r="L13" s="105">
        <f>SUM(B13:K13)</f>
        <v>10.000000000000002</v>
      </c>
    </row>
    <row r="15" spans="1:12" ht="15.75" thickBot="1" x14ac:dyDescent="0.3">
      <c r="A15" t="s">
        <v>14</v>
      </c>
      <c r="E15" t="s">
        <v>17</v>
      </c>
      <c r="G15">
        <v>1</v>
      </c>
    </row>
    <row r="16" spans="1:12" ht="15.75" thickBot="1" x14ac:dyDescent="0.3">
      <c r="A16" s="97"/>
      <c r="B16" s="98">
        <v>0</v>
      </c>
      <c r="C16" s="91">
        <v>1</v>
      </c>
      <c r="D16" s="91">
        <v>2</v>
      </c>
      <c r="E16" s="91">
        <v>3</v>
      </c>
      <c r="F16" s="91">
        <v>4</v>
      </c>
      <c r="G16" s="91">
        <v>5</v>
      </c>
      <c r="H16" s="91">
        <v>6</v>
      </c>
      <c r="I16" s="91">
        <v>7</v>
      </c>
      <c r="J16" s="91">
        <v>8</v>
      </c>
      <c r="K16" s="99">
        <v>9</v>
      </c>
      <c r="L16" s="97" t="s">
        <v>11</v>
      </c>
    </row>
    <row r="17" spans="1:12" x14ac:dyDescent="0.25">
      <c r="A17" s="102">
        <v>0</v>
      </c>
      <c r="B17" s="8">
        <f>4/13</f>
        <v>0.30769230769230771</v>
      </c>
      <c r="C17" s="9">
        <f>1/13</f>
        <v>7.6923076923076927E-2</v>
      </c>
      <c r="D17" s="9">
        <f>1/13</f>
        <v>7.6923076923076927E-2</v>
      </c>
      <c r="E17" s="9">
        <f>1/13</f>
        <v>7.6923076923076927E-2</v>
      </c>
      <c r="F17" s="9">
        <f>1/13</f>
        <v>7.6923076923076927E-2</v>
      </c>
      <c r="G17" s="9">
        <f>1/13</f>
        <v>7.6923076923076927E-2</v>
      </c>
      <c r="H17" s="9">
        <f>1/13</f>
        <v>7.6923076923076927E-2</v>
      </c>
      <c r="I17" s="9">
        <f>1/13</f>
        <v>7.6923076923076927E-2</v>
      </c>
      <c r="J17" s="9">
        <f>1/13</f>
        <v>7.6923076923076927E-2</v>
      </c>
      <c r="K17" s="10">
        <f>1/13</f>
        <v>7.6923076923076927E-2</v>
      </c>
      <c r="L17" s="106">
        <f>SUM(B17:K17)</f>
        <v>0.99999999999999978</v>
      </c>
    </row>
    <row r="18" spans="1:12" x14ac:dyDescent="0.25">
      <c r="A18" s="103">
        <v>1</v>
      </c>
      <c r="B18" s="11">
        <f>1/13</f>
        <v>7.6923076923076927E-2</v>
      </c>
      <c r="C18" s="7">
        <f>4/13</f>
        <v>0.30769230769230771</v>
      </c>
      <c r="D18" s="7">
        <f>1/13</f>
        <v>7.6923076923076927E-2</v>
      </c>
      <c r="E18" s="7">
        <f>1/13</f>
        <v>7.6923076923076927E-2</v>
      </c>
      <c r="F18" s="7">
        <f>1/13</f>
        <v>7.6923076923076927E-2</v>
      </c>
      <c r="G18" s="7">
        <f>1/13</f>
        <v>7.6923076923076927E-2</v>
      </c>
      <c r="H18" s="7">
        <f>1/13</f>
        <v>7.6923076923076927E-2</v>
      </c>
      <c r="I18" s="7">
        <f>1/13</f>
        <v>7.6923076923076927E-2</v>
      </c>
      <c r="J18" s="7">
        <f>1/13</f>
        <v>7.6923076923076927E-2</v>
      </c>
      <c r="K18" s="20">
        <f>1/13</f>
        <v>7.6923076923076927E-2</v>
      </c>
      <c r="L18" s="107">
        <f t="shared" ref="L18:L26" si="6">SUM(B18:K18)</f>
        <v>0.99999999999999978</v>
      </c>
    </row>
    <row r="19" spans="1:12" x14ac:dyDescent="0.25">
      <c r="A19" s="103">
        <v>2</v>
      </c>
      <c r="B19" s="11">
        <f>1/13</f>
        <v>7.6923076923076927E-2</v>
      </c>
      <c r="C19" s="7">
        <f>1/13</f>
        <v>7.6923076923076927E-2</v>
      </c>
      <c r="D19" s="7">
        <f>4/13</f>
        <v>0.30769230769230771</v>
      </c>
      <c r="E19" s="7">
        <f>1/13</f>
        <v>7.6923076923076927E-2</v>
      </c>
      <c r="F19" s="7">
        <f>1/13</f>
        <v>7.6923076923076927E-2</v>
      </c>
      <c r="G19" s="7">
        <f>1/13</f>
        <v>7.6923076923076927E-2</v>
      </c>
      <c r="H19" s="7">
        <f>1/13</f>
        <v>7.6923076923076927E-2</v>
      </c>
      <c r="I19" s="7">
        <f>1/13</f>
        <v>7.6923076923076927E-2</v>
      </c>
      <c r="J19" s="7">
        <f>1/13</f>
        <v>7.6923076923076927E-2</v>
      </c>
      <c r="K19" s="20">
        <f>1/13</f>
        <v>7.6923076923076927E-2</v>
      </c>
      <c r="L19" s="107">
        <f t="shared" si="6"/>
        <v>0.99999999999999978</v>
      </c>
    </row>
    <row r="20" spans="1:12" x14ac:dyDescent="0.25">
      <c r="A20" s="103">
        <v>3</v>
      </c>
      <c r="B20" s="11">
        <f>1/13*12/13</f>
        <v>7.1005917159763315E-2</v>
      </c>
      <c r="C20" s="7">
        <f>1/13*12/13</f>
        <v>7.1005917159763315E-2</v>
      </c>
      <c r="D20" s="7">
        <f>1/13*12/13</f>
        <v>7.1005917159763315E-2</v>
      </c>
      <c r="E20" s="7">
        <f>(4/13*12/13+1/13)</f>
        <v>0.36094674556213019</v>
      </c>
      <c r="F20" s="7">
        <f>1/13*12/13</f>
        <v>7.1005917159763315E-2</v>
      </c>
      <c r="G20" s="7">
        <f>1/13*12/13</f>
        <v>7.1005917159763315E-2</v>
      </c>
      <c r="H20" s="7">
        <f>1/13*12/13</f>
        <v>7.1005917159763315E-2</v>
      </c>
      <c r="I20" s="7">
        <f>1/13*12/13</f>
        <v>7.1005917159763315E-2</v>
      </c>
      <c r="J20" s="7">
        <f>1/13*12/13</f>
        <v>7.1005917159763315E-2</v>
      </c>
      <c r="K20" s="20">
        <f>1/13*12/13</f>
        <v>7.1005917159763315E-2</v>
      </c>
      <c r="L20" s="107">
        <f t="shared" si="6"/>
        <v>1.0000000000000002</v>
      </c>
    </row>
    <row r="21" spans="1:12" x14ac:dyDescent="0.25">
      <c r="A21" s="103">
        <v>4</v>
      </c>
      <c r="B21" s="11">
        <f>1/13*6/13</f>
        <v>3.5502958579881658E-2</v>
      </c>
      <c r="C21" s="7">
        <f>1/13*6/13</f>
        <v>3.5502958579881658E-2</v>
      </c>
      <c r="D21" s="7">
        <f>1/13*6/13</f>
        <v>3.5502958579881658E-2</v>
      </c>
      <c r="E21" s="7">
        <f>1/13*6/13</f>
        <v>3.5502958579881658E-2</v>
      </c>
      <c r="F21" s="7">
        <f>(4/13*6/13+7/13)</f>
        <v>0.68047337278106501</v>
      </c>
      <c r="G21" s="7">
        <f>1/13*6/13</f>
        <v>3.5502958579881658E-2</v>
      </c>
      <c r="H21" s="7">
        <f>1/13*6/13</f>
        <v>3.5502958579881658E-2</v>
      </c>
      <c r="I21" s="7">
        <f>1/13*6/13</f>
        <v>3.5502958579881658E-2</v>
      </c>
      <c r="J21" s="7">
        <f>1/13*6/13</f>
        <v>3.5502958579881658E-2</v>
      </c>
      <c r="K21" s="20">
        <f>1/13*6/13</f>
        <v>3.5502958579881658E-2</v>
      </c>
      <c r="L21" s="107">
        <f t="shared" si="6"/>
        <v>0.99999999999999978</v>
      </c>
    </row>
    <row r="22" spans="1:12" x14ac:dyDescent="0.25">
      <c r="A22" s="103">
        <v>5</v>
      </c>
      <c r="B22" s="11">
        <f>1/13*4/13</f>
        <v>2.3668639053254441E-2</v>
      </c>
      <c r="C22" s="7">
        <f>1/13*4/13</f>
        <v>2.3668639053254441E-2</v>
      </c>
      <c r="D22" s="7">
        <f>1/13*4/13</f>
        <v>2.3668639053254441E-2</v>
      </c>
      <c r="E22" s="7">
        <f>1/13*4/13</f>
        <v>2.3668639053254441E-2</v>
      </c>
      <c r="F22" s="7">
        <f>1/13*4/13</f>
        <v>2.3668639053254441E-2</v>
      </c>
      <c r="G22" s="7">
        <f>(4/13*4/13+9/13)</f>
        <v>0.78698224852071008</v>
      </c>
      <c r="H22" s="7">
        <f>1/13*4/13</f>
        <v>2.3668639053254441E-2</v>
      </c>
      <c r="I22" s="7">
        <f>1/13*4/13</f>
        <v>2.3668639053254441E-2</v>
      </c>
      <c r="J22" s="7">
        <f>1/13*4/13</f>
        <v>2.3668639053254441E-2</v>
      </c>
      <c r="K22" s="20">
        <f>1/13*4/13</f>
        <v>2.3668639053254441E-2</v>
      </c>
      <c r="L22" s="107">
        <f t="shared" si="6"/>
        <v>1</v>
      </c>
    </row>
    <row r="23" spans="1:12" x14ac:dyDescent="0.25">
      <c r="A23" s="103">
        <v>6</v>
      </c>
      <c r="B23" s="11">
        <f>1/13*2/13</f>
        <v>1.183431952662722E-2</v>
      </c>
      <c r="C23" s="7">
        <f>1/13*2/13</f>
        <v>1.183431952662722E-2</v>
      </c>
      <c r="D23" s="7">
        <f>1/13*2/13</f>
        <v>1.183431952662722E-2</v>
      </c>
      <c r="E23" s="7">
        <f>1/13*2/13</f>
        <v>1.183431952662722E-2</v>
      </c>
      <c r="F23" s="7">
        <f>1/13*2/13</f>
        <v>1.183431952662722E-2</v>
      </c>
      <c r="G23" s="7">
        <f>1/13*2/13</f>
        <v>1.183431952662722E-2</v>
      </c>
      <c r="H23" s="7">
        <f>(4/13*2/13+11/13)</f>
        <v>0.89349112426035504</v>
      </c>
      <c r="I23" s="7">
        <f>1/13*2/13</f>
        <v>1.183431952662722E-2</v>
      </c>
      <c r="J23" s="7">
        <f>1/13*2/13</f>
        <v>1.183431952662722E-2</v>
      </c>
      <c r="K23" s="20">
        <f>1/13*2/13</f>
        <v>1.183431952662722E-2</v>
      </c>
      <c r="L23" s="107">
        <f t="shared" si="6"/>
        <v>0.99999999999999989</v>
      </c>
    </row>
    <row r="24" spans="1:12" x14ac:dyDescent="0.25">
      <c r="A24" s="103">
        <v>7</v>
      </c>
      <c r="B24" s="11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f>1</f>
        <v>1</v>
      </c>
      <c r="J24" s="7">
        <v>0</v>
      </c>
      <c r="K24" s="20">
        <v>0</v>
      </c>
      <c r="L24" s="107">
        <f t="shared" si="6"/>
        <v>1</v>
      </c>
    </row>
    <row r="25" spans="1:12" x14ac:dyDescent="0.25">
      <c r="A25" s="103">
        <v>8</v>
      </c>
      <c r="B25" s="11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f>1</f>
        <v>1</v>
      </c>
      <c r="K25" s="20">
        <v>0</v>
      </c>
      <c r="L25" s="107">
        <f t="shared" si="6"/>
        <v>1</v>
      </c>
    </row>
    <row r="26" spans="1:12" ht="15.75" thickBot="1" x14ac:dyDescent="0.3">
      <c r="A26" s="104">
        <v>9</v>
      </c>
      <c r="B26" s="13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21">
        <f>1</f>
        <v>1</v>
      </c>
      <c r="L26" s="108">
        <f t="shared" si="6"/>
        <v>1</v>
      </c>
    </row>
    <row r="27" spans="1:12" ht="15.75" thickBot="1" x14ac:dyDescent="0.3">
      <c r="A27" s="97" t="s">
        <v>11</v>
      </c>
      <c r="B27" s="81">
        <f>SUM(B17:B26)</f>
        <v>0.60355029585798814</v>
      </c>
      <c r="C27" s="82">
        <f t="shared" ref="C27" si="7">SUM(C17:C26)</f>
        <v>0.60355029585798814</v>
      </c>
      <c r="D27" s="82">
        <f t="shared" ref="D27" si="8">SUM(D17:D26)</f>
        <v>0.60355029585798814</v>
      </c>
      <c r="E27" s="82">
        <f t="shared" ref="E27" si="9">SUM(E17:E26)</f>
        <v>0.6627218934911242</v>
      </c>
      <c r="F27" s="82">
        <f t="shared" ref="F27" si="10">SUM(F17:F26)</f>
        <v>1.0177514792899407</v>
      </c>
      <c r="G27" s="82">
        <f t="shared" ref="G27" si="11">SUM(G17:G26)</f>
        <v>1.136094674556213</v>
      </c>
      <c r="H27" s="82">
        <f t="shared" ref="H27" si="12">SUM(H17:H26)</f>
        <v>1.2544378698224852</v>
      </c>
      <c r="I27" s="82">
        <f t="shared" ref="I27" si="13">SUM(I17:I26)</f>
        <v>1.3727810650887573</v>
      </c>
      <c r="J27" s="82">
        <f t="shared" ref="J27" si="14">SUM(J17:J26)</f>
        <v>1.3727810650887573</v>
      </c>
      <c r="K27" s="84">
        <f t="shared" ref="K27" si="15">SUM(K17:K26)</f>
        <v>1.3727810650887573</v>
      </c>
      <c r="L27" s="105">
        <f>SUM(B27:K27)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L12" sqref="L12"/>
    </sheetView>
  </sheetViews>
  <sheetFormatPr defaultRowHeight="15" x14ac:dyDescent="0.25"/>
  <cols>
    <col min="1" max="1" width="12.28515625" bestFit="1" customWidth="1"/>
    <col min="12" max="13" width="10" bestFit="1" customWidth="1"/>
  </cols>
  <sheetData>
    <row r="1" spans="1:12" ht="15.75" thickBot="1" x14ac:dyDescent="0.3">
      <c r="A1" t="s">
        <v>22</v>
      </c>
    </row>
    <row r="2" spans="1:12" ht="15.75" thickBot="1" x14ac:dyDescent="0.3">
      <c r="A2" s="29"/>
      <c r="B2" s="89">
        <v>0</v>
      </c>
      <c r="C2" s="90">
        <v>1</v>
      </c>
      <c r="D2" s="90">
        <v>2</v>
      </c>
      <c r="E2" s="90">
        <v>3</v>
      </c>
      <c r="F2" s="90">
        <v>4</v>
      </c>
      <c r="G2" s="90">
        <v>5</v>
      </c>
      <c r="H2" s="90">
        <v>6</v>
      </c>
      <c r="I2" s="90">
        <v>7</v>
      </c>
      <c r="J2" s="90">
        <v>8</v>
      </c>
      <c r="K2" s="92">
        <v>9</v>
      </c>
      <c r="L2" s="121" t="s">
        <v>5</v>
      </c>
    </row>
    <row r="3" spans="1:12" x14ac:dyDescent="0.25">
      <c r="A3" s="85">
        <v>0</v>
      </c>
      <c r="B3" s="8">
        <f>StartHand!$B30*'Draw Cards Prob'!B3</f>
        <v>4.5516613563950856E-2</v>
      </c>
      <c r="C3" s="9">
        <f>StartHand!$B30*'Draw Cards Prob'!C3</f>
        <v>1.1379153390987714E-2</v>
      </c>
      <c r="D3" s="9">
        <f>StartHand!$B30*'Draw Cards Prob'!D3</f>
        <v>1.1379153390987714E-2</v>
      </c>
      <c r="E3" s="9">
        <f>StartHand!$B30*'Draw Cards Prob'!E3</f>
        <v>1.1379153390987714E-2</v>
      </c>
      <c r="F3" s="9">
        <f>StartHand!$B30*'Draw Cards Prob'!F3</f>
        <v>1.1379153390987714E-2</v>
      </c>
      <c r="G3" s="9">
        <f>StartHand!$B30*'Draw Cards Prob'!G3</f>
        <v>1.1379153390987714E-2</v>
      </c>
      <c r="H3" s="9">
        <f>StartHand!$B30*'Draw Cards Prob'!H3</f>
        <v>1.1379153390987714E-2</v>
      </c>
      <c r="I3" s="9">
        <f>StartHand!$B30*'Draw Cards Prob'!I3</f>
        <v>1.1379153390987714E-2</v>
      </c>
      <c r="J3" s="9">
        <f>StartHand!$B30*'Draw Cards Prob'!J3</f>
        <v>1.1379153390987714E-2</v>
      </c>
      <c r="K3" s="80">
        <f>StartHand!$B30*1/13</f>
        <v>1.1379153390987714E-2</v>
      </c>
      <c r="L3" s="26">
        <f>SUM(B3:K3)</f>
        <v>0.1479289940828403</v>
      </c>
    </row>
    <row r="4" spans="1:12" x14ac:dyDescent="0.25">
      <c r="A4" s="86">
        <v>1</v>
      </c>
      <c r="B4" s="11">
        <f>StartHand!$B31*'Draw Cards Prob'!B4</f>
        <v>7.2826581702321357E-3</v>
      </c>
      <c r="C4" s="7">
        <f>StartHand!$B31*'Draw Cards Prob'!C4</f>
        <v>2.9130632680928543E-2</v>
      </c>
      <c r="D4" s="7">
        <f>StartHand!$B31*'Draw Cards Prob'!D4</f>
        <v>7.2826581702321357E-3</v>
      </c>
      <c r="E4" s="7">
        <f>StartHand!$B31*'Draw Cards Prob'!E4</f>
        <v>7.2826581702321357E-3</v>
      </c>
      <c r="F4" s="7">
        <f>StartHand!$B31*'Draw Cards Prob'!F4</f>
        <v>7.2826581702321357E-3</v>
      </c>
      <c r="G4" s="7">
        <f>StartHand!$B31*'Draw Cards Prob'!G4</f>
        <v>7.2826581702321357E-3</v>
      </c>
      <c r="H4" s="7">
        <f>StartHand!$B31*'Draw Cards Prob'!H4</f>
        <v>7.2826581702321357E-3</v>
      </c>
      <c r="I4" s="7">
        <f>StartHand!$B31*'Draw Cards Prob'!I4</f>
        <v>7.2826581702321357E-3</v>
      </c>
      <c r="J4" s="7">
        <f>StartHand!$B31*'Draw Cards Prob'!J4</f>
        <v>7.2826581702321357E-3</v>
      </c>
      <c r="K4" s="75">
        <f>StartHand!$B31*1/13</f>
        <v>7.2826581702321357E-3</v>
      </c>
      <c r="L4" s="27">
        <f t="shared" ref="L4:L12" si="0">SUM(B4:K4)</f>
        <v>9.4674556213017749E-2</v>
      </c>
    </row>
    <row r="5" spans="1:12" x14ac:dyDescent="0.25">
      <c r="A5" s="86">
        <v>2</v>
      </c>
      <c r="B5" s="11">
        <f>StartHand!$B32*'Draw Cards Prob'!B5</f>
        <v>7.2826581702321357E-3</v>
      </c>
      <c r="C5" s="7">
        <f>StartHand!$B32*'Draw Cards Prob'!C5</f>
        <v>7.2826581702321357E-3</v>
      </c>
      <c r="D5" s="7">
        <f>StartHand!$B32*'Draw Cards Prob'!D5</f>
        <v>2.9130632680928543E-2</v>
      </c>
      <c r="E5" s="7">
        <f>StartHand!$B32*'Draw Cards Prob'!E5</f>
        <v>7.2826581702321357E-3</v>
      </c>
      <c r="F5" s="7">
        <f>StartHand!$B32*'Draw Cards Prob'!F5</f>
        <v>7.2826581702321357E-3</v>
      </c>
      <c r="G5" s="7">
        <f>StartHand!$B32*'Draw Cards Prob'!G5</f>
        <v>7.2826581702321357E-3</v>
      </c>
      <c r="H5" s="7">
        <f>StartHand!$B32*'Draw Cards Prob'!H5</f>
        <v>7.2826581702321357E-3</v>
      </c>
      <c r="I5" s="7">
        <f>StartHand!$B32*'Draw Cards Prob'!I5</f>
        <v>7.2826581702321357E-3</v>
      </c>
      <c r="J5" s="7">
        <f>StartHand!$B32*'Draw Cards Prob'!J5</f>
        <v>7.2826581702321357E-3</v>
      </c>
      <c r="K5" s="75">
        <f>StartHand!$B32*1/13</f>
        <v>7.2826581702321357E-3</v>
      </c>
      <c r="L5" s="27">
        <f t="shared" si="0"/>
        <v>9.4674556213017749E-2</v>
      </c>
    </row>
    <row r="6" spans="1:12" x14ac:dyDescent="0.25">
      <c r="A6" s="86">
        <v>3</v>
      </c>
      <c r="B6" s="11">
        <f>StartHand!$B33*'Draw Cards Prob'!B6</f>
        <v>7.2826581702321357E-3</v>
      </c>
      <c r="C6" s="7">
        <f>StartHand!$B33*'Draw Cards Prob'!C6</f>
        <v>7.2826581702321357E-3</v>
      </c>
      <c r="D6" s="7">
        <f>StartHand!$B33*'Draw Cards Prob'!D6</f>
        <v>7.2826581702321357E-3</v>
      </c>
      <c r="E6" s="7">
        <f>StartHand!$B33*'Draw Cards Prob'!E6</f>
        <v>2.9130632680928543E-2</v>
      </c>
      <c r="F6" s="7">
        <f>StartHand!$B33*'Draw Cards Prob'!F6</f>
        <v>7.2826581702321357E-3</v>
      </c>
      <c r="G6" s="7">
        <f>StartHand!$B33*'Draw Cards Prob'!G6</f>
        <v>7.2826581702321357E-3</v>
      </c>
      <c r="H6" s="7">
        <f>StartHand!$B33*'Draw Cards Prob'!H6</f>
        <v>7.2826581702321357E-3</v>
      </c>
      <c r="I6" s="7">
        <f>StartHand!$B33*'Draw Cards Prob'!I6</f>
        <v>7.2826581702321357E-3</v>
      </c>
      <c r="J6" s="7">
        <f>StartHand!$B33*'Draw Cards Prob'!J6</f>
        <v>7.2826581702321357E-3</v>
      </c>
      <c r="K6" s="75">
        <f>StartHand!$B33*1/13</f>
        <v>7.2826581702321357E-3</v>
      </c>
      <c r="L6" s="27">
        <f t="shared" si="0"/>
        <v>9.4674556213017749E-2</v>
      </c>
    </row>
    <row r="7" spans="1:12" x14ac:dyDescent="0.25">
      <c r="A7" s="86">
        <v>4</v>
      </c>
      <c r="B7" s="11">
        <f>StartHand!$B34*'Draw Cards Prob'!B7</f>
        <v>7.2826581702321357E-3</v>
      </c>
      <c r="C7" s="7">
        <f>StartHand!$B34*'Draw Cards Prob'!C7</f>
        <v>7.2826581702321357E-3</v>
      </c>
      <c r="D7" s="7">
        <f>StartHand!$B34*'Draw Cards Prob'!D7</f>
        <v>7.2826581702321357E-3</v>
      </c>
      <c r="E7" s="7">
        <f>StartHand!$B34*'Draw Cards Prob'!E7</f>
        <v>7.2826581702321357E-3</v>
      </c>
      <c r="F7" s="7">
        <f>StartHand!$B34*'Draw Cards Prob'!F7</f>
        <v>2.9130632680928543E-2</v>
      </c>
      <c r="G7" s="7">
        <f>StartHand!$B34*'Draw Cards Prob'!G7</f>
        <v>7.2826581702321357E-3</v>
      </c>
      <c r="H7" s="7">
        <f>StartHand!$B34*'Draw Cards Prob'!H7</f>
        <v>7.2826581702321357E-3</v>
      </c>
      <c r="I7" s="7">
        <f>StartHand!$B34*'Draw Cards Prob'!I7</f>
        <v>7.2826581702321357E-3</v>
      </c>
      <c r="J7" s="7">
        <f>StartHand!$B34*'Draw Cards Prob'!J7</f>
        <v>7.2826581702321357E-3</v>
      </c>
      <c r="K7" s="75">
        <f>StartHand!$B34*1/13</f>
        <v>7.2826581702321357E-3</v>
      </c>
      <c r="L7" s="27">
        <f t="shared" si="0"/>
        <v>9.4674556213017749E-2</v>
      </c>
    </row>
    <row r="8" spans="1:12" x14ac:dyDescent="0.25">
      <c r="A8" s="86">
        <v>5</v>
      </c>
      <c r="B8" s="11">
        <f>StartHand!$B35*'Draw Cards Prob'!B8</f>
        <v>7.2826581702321357E-3</v>
      </c>
      <c r="C8" s="7">
        <f>StartHand!$B35*'Draw Cards Prob'!C8</f>
        <v>7.2826581702321357E-3</v>
      </c>
      <c r="D8" s="7">
        <f>StartHand!$B35*'Draw Cards Prob'!D8</f>
        <v>7.2826581702321357E-3</v>
      </c>
      <c r="E8" s="7">
        <f>StartHand!$B35*'Draw Cards Prob'!E8</f>
        <v>7.2826581702321357E-3</v>
      </c>
      <c r="F8" s="7">
        <f>StartHand!$B35*'Draw Cards Prob'!F8</f>
        <v>7.2826581702321357E-3</v>
      </c>
      <c r="G8" s="7">
        <f>StartHand!$B35*'Draw Cards Prob'!G8</f>
        <v>2.9130632680928543E-2</v>
      </c>
      <c r="H8" s="7">
        <f>StartHand!$B35*'Draw Cards Prob'!H8</f>
        <v>7.2826581702321357E-3</v>
      </c>
      <c r="I8" s="7">
        <f>StartHand!$B35*'Draw Cards Prob'!I8</f>
        <v>7.2826581702321357E-3</v>
      </c>
      <c r="J8" s="7">
        <f>StartHand!$B35*'Draw Cards Prob'!J8</f>
        <v>7.2826581702321357E-3</v>
      </c>
      <c r="K8" s="75">
        <f>StartHand!$B35*1/13</f>
        <v>7.2826581702321357E-3</v>
      </c>
      <c r="L8" s="27">
        <f t="shared" si="0"/>
        <v>9.4674556213017749E-2</v>
      </c>
    </row>
    <row r="9" spans="1:12" x14ac:dyDescent="0.25">
      <c r="A9" s="86">
        <v>6</v>
      </c>
      <c r="B9" s="11">
        <f>StartHand!$B36*'Draw Cards Prob'!B9</f>
        <v>0</v>
      </c>
      <c r="C9" s="7">
        <f>StartHand!$B36*'Draw Cards Prob'!C9</f>
        <v>0</v>
      </c>
      <c r="D9" s="7">
        <f>StartHand!$B36*'Draw Cards Prob'!D9</f>
        <v>0</v>
      </c>
      <c r="E9" s="7">
        <f>StartHand!$B36*'Draw Cards Prob'!E9</f>
        <v>0</v>
      </c>
      <c r="F9" s="7">
        <f>StartHand!$B36*'Draw Cards Prob'!F9</f>
        <v>0</v>
      </c>
      <c r="G9" s="7">
        <f>StartHand!$B36*'Draw Cards Prob'!G9</f>
        <v>0</v>
      </c>
      <c r="H9" s="7">
        <f>StartHand!$B36*'Draw Cards Prob'!H9</f>
        <v>9.4674556213017763E-2</v>
      </c>
      <c r="I9" s="7">
        <f>StartHand!$B36*'Draw Cards Prob'!I9</f>
        <v>0</v>
      </c>
      <c r="J9" s="7">
        <f>StartHand!$B36*'Draw Cards Prob'!J9</f>
        <v>0</v>
      </c>
      <c r="K9" s="75">
        <v>0</v>
      </c>
      <c r="L9" s="27">
        <f t="shared" si="0"/>
        <v>9.4674556213017763E-2</v>
      </c>
    </row>
    <row r="10" spans="1:12" x14ac:dyDescent="0.25">
      <c r="A10" s="86">
        <v>7</v>
      </c>
      <c r="B10" s="11">
        <f>StartHand!$B37*'Draw Cards Prob'!B10</f>
        <v>0</v>
      </c>
      <c r="C10" s="7">
        <f>StartHand!$B37*'Draw Cards Prob'!C10</f>
        <v>0</v>
      </c>
      <c r="D10" s="7">
        <f>StartHand!$B37*'Draw Cards Prob'!D10</f>
        <v>0</v>
      </c>
      <c r="E10" s="7">
        <f>StartHand!$B37*'Draw Cards Prob'!E10</f>
        <v>0</v>
      </c>
      <c r="F10" s="7">
        <f>StartHand!$B37*'Draw Cards Prob'!F10</f>
        <v>0</v>
      </c>
      <c r="G10" s="7">
        <f>StartHand!$B37*'Draw Cards Prob'!G10</f>
        <v>0</v>
      </c>
      <c r="H10" s="7">
        <f>StartHand!$B37*'Draw Cards Prob'!H10</f>
        <v>0</v>
      </c>
      <c r="I10" s="7">
        <f>StartHand!$B37*'Draw Cards Prob'!I10</f>
        <v>9.4674556213017763E-2</v>
      </c>
      <c r="J10" s="7">
        <f>StartHand!$B37*'Draw Cards Prob'!J10</f>
        <v>0</v>
      </c>
      <c r="K10" s="75">
        <v>0</v>
      </c>
      <c r="L10" s="27">
        <f t="shared" si="0"/>
        <v>9.4674556213017763E-2</v>
      </c>
    </row>
    <row r="11" spans="1:12" x14ac:dyDescent="0.25">
      <c r="A11" s="86">
        <v>8</v>
      </c>
      <c r="B11" s="11">
        <f>StartHand!$B38*'Draw Cards Prob'!B11</f>
        <v>0</v>
      </c>
      <c r="C11" s="7">
        <f>StartHand!$B38*'Draw Cards Prob'!C11</f>
        <v>0</v>
      </c>
      <c r="D11" s="7">
        <f>StartHand!$B38*'Draw Cards Prob'!D11</f>
        <v>0</v>
      </c>
      <c r="E11" s="7">
        <f>StartHand!$B38*'Draw Cards Prob'!E11</f>
        <v>0</v>
      </c>
      <c r="F11" s="7">
        <f>StartHand!$B38*'Draw Cards Prob'!F11</f>
        <v>0</v>
      </c>
      <c r="G11" s="7">
        <f>StartHand!$B38*'Draw Cards Prob'!G11</f>
        <v>0</v>
      </c>
      <c r="H11" s="7">
        <f>StartHand!$B38*'Draw Cards Prob'!H11</f>
        <v>0</v>
      </c>
      <c r="I11" s="7">
        <f>StartHand!$B38*'Draw Cards Prob'!I11</f>
        <v>0</v>
      </c>
      <c r="J11" s="7">
        <f>StartHand!$B38*'Draw Cards Prob'!J11</f>
        <v>9.4674556213017763E-2</v>
      </c>
      <c r="K11" s="75">
        <v>0</v>
      </c>
      <c r="L11" s="27">
        <f t="shared" si="0"/>
        <v>9.4674556213017763E-2</v>
      </c>
    </row>
    <row r="12" spans="1:12" ht="15.75" thickBot="1" x14ac:dyDescent="0.3">
      <c r="A12" s="87">
        <v>9</v>
      </c>
      <c r="B12" s="13">
        <f>StartHand!$B39*'Draw Cards Prob'!B12</f>
        <v>0</v>
      </c>
      <c r="C12" s="14">
        <f>StartHand!$B39*'Draw Cards Prob'!C12</f>
        <v>0</v>
      </c>
      <c r="D12" s="14">
        <f>StartHand!$B39*'Draw Cards Prob'!D12</f>
        <v>0</v>
      </c>
      <c r="E12" s="14">
        <f>StartHand!$B39*'Draw Cards Prob'!E12</f>
        <v>0</v>
      </c>
      <c r="F12" s="14">
        <f>StartHand!$B39*'Draw Cards Prob'!F12</f>
        <v>0</v>
      </c>
      <c r="G12" s="14">
        <f>StartHand!$B39*'Draw Cards Prob'!G12</f>
        <v>0</v>
      </c>
      <c r="H12" s="14">
        <f>StartHand!$B39*'Draw Cards Prob'!H12</f>
        <v>0</v>
      </c>
      <c r="I12" s="14">
        <f>StartHand!$B39*'Draw Cards Prob'!I12</f>
        <v>0</v>
      </c>
      <c r="J12" s="14">
        <f>StartHand!$B39*'Draw Cards Prob'!J12</f>
        <v>0</v>
      </c>
      <c r="K12" s="74">
        <f>StartHand!$B39</f>
        <v>9.4674556213017763E-2</v>
      </c>
      <c r="L12" s="122">
        <f t="shared" si="0"/>
        <v>9.4674556213017763E-2</v>
      </c>
    </row>
    <row r="13" spans="1:12" ht="15.75" thickBot="1" x14ac:dyDescent="0.3">
      <c r="A13" s="29" t="s">
        <v>6</v>
      </c>
      <c r="B13" s="81">
        <f t="shared" ref="B13:K13" si="1">SUM(B3:B12)</f>
        <v>8.1929904415111526E-2</v>
      </c>
      <c r="C13" s="82">
        <f t="shared" si="1"/>
        <v>6.964041875284481E-2</v>
      </c>
      <c r="D13" s="82">
        <f t="shared" si="1"/>
        <v>6.9640418752844796E-2</v>
      </c>
      <c r="E13" s="82">
        <f t="shared" si="1"/>
        <v>6.9640418752844796E-2</v>
      </c>
      <c r="F13" s="82">
        <f t="shared" si="1"/>
        <v>6.9640418752844796E-2</v>
      </c>
      <c r="G13" s="82">
        <f t="shared" si="1"/>
        <v>6.9640418752844796E-2</v>
      </c>
      <c r="H13" s="82">
        <f t="shared" si="1"/>
        <v>0.14246700045516617</v>
      </c>
      <c r="I13" s="82">
        <f t="shared" si="1"/>
        <v>0.14246700045516617</v>
      </c>
      <c r="J13" s="82">
        <f t="shared" si="1"/>
        <v>0.14246700045516617</v>
      </c>
      <c r="K13" s="83">
        <f t="shared" si="1"/>
        <v>0.14246700045516617</v>
      </c>
      <c r="L13" s="29">
        <f>SUM(L3:L12)</f>
        <v>1.0000000000000002</v>
      </c>
    </row>
    <row r="14" spans="1:12" ht="15.75" thickBot="1" x14ac:dyDescent="0.3">
      <c r="A14" s="33" t="s">
        <v>7</v>
      </c>
      <c r="B14" s="34">
        <f>B13</f>
        <v>8.1929904415111526E-2</v>
      </c>
      <c r="C14" s="35">
        <f>C13</f>
        <v>6.964041875284481E-2</v>
      </c>
      <c r="D14" s="35">
        <f t="shared" ref="D14:K14" si="2">D13</f>
        <v>6.9640418752844796E-2</v>
      </c>
      <c r="E14" s="35">
        <f t="shared" si="2"/>
        <v>6.9640418752844796E-2</v>
      </c>
      <c r="F14" s="35">
        <f t="shared" si="2"/>
        <v>6.9640418752844796E-2</v>
      </c>
      <c r="G14" s="35">
        <f t="shared" si="2"/>
        <v>6.9640418752844796E-2</v>
      </c>
      <c r="H14" s="35">
        <f t="shared" si="2"/>
        <v>0.14246700045516617</v>
      </c>
      <c r="I14" s="35">
        <f t="shared" si="2"/>
        <v>0.14246700045516617</v>
      </c>
      <c r="J14" s="35">
        <f t="shared" si="2"/>
        <v>0.14246700045516617</v>
      </c>
      <c r="K14" s="120">
        <f t="shared" si="2"/>
        <v>0.14246700045516617</v>
      </c>
      <c r="L14" s="123">
        <f>SUM(B14:K14)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F19" sqref="F19"/>
    </sheetView>
  </sheetViews>
  <sheetFormatPr defaultRowHeight="15" x14ac:dyDescent="0.25"/>
  <cols>
    <col min="12" max="13" width="10" bestFit="1" customWidth="1"/>
  </cols>
  <sheetData>
    <row r="1" spans="1:12" ht="15.75" thickBot="1" x14ac:dyDescent="0.3">
      <c r="A1" s="68" t="s">
        <v>15</v>
      </c>
      <c r="B1" s="68"/>
      <c r="C1" s="68"/>
    </row>
    <row r="2" spans="1:12" ht="15.75" thickBot="1" x14ac:dyDescent="0.3">
      <c r="A2" s="29"/>
      <c r="B2" s="89">
        <v>0</v>
      </c>
      <c r="C2" s="90">
        <v>1</v>
      </c>
      <c r="D2" s="90">
        <v>2</v>
      </c>
      <c r="E2" s="90">
        <v>3</v>
      </c>
      <c r="F2" s="90">
        <v>4</v>
      </c>
      <c r="G2" s="90">
        <v>5</v>
      </c>
      <c r="H2" s="90">
        <v>6</v>
      </c>
      <c r="I2" s="90">
        <v>7</v>
      </c>
      <c r="J2" s="90">
        <v>8</v>
      </c>
      <c r="K2" s="92">
        <v>9</v>
      </c>
    </row>
    <row r="3" spans="1:12" x14ac:dyDescent="0.25">
      <c r="A3" s="109">
        <v>0</v>
      </c>
      <c r="B3" s="8">
        <f>StartHand!$B30*'Draw Cards Prob'!B3</f>
        <v>4.5516613563950856E-2</v>
      </c>
      <c r="C3" s="9">
        <f>StartHand!$B30*'Draw Cards Prob'!C3</f>
        <v>1.1379153390987714E-2</v>
      </c>
      <c r="D3" s="9">
        <f>StartHand!$B30*'Draw Cards Prob'!D3</f>
        <v>1.1379153390987714E-2</v>
      </c>
      <c r="E3" s="9">
        <f>StartHand!$B30*'Draw Cards Prob'!E3</f>
        <v>1.1379153390987714E-2</v>
      </c>
      <c r="F3" s="9">
        <f>StartHand!$B30*'Draw Cards Prob'!F3</f>
        <v>1.1379153390987714E-2</v>
      </c>
      <c r="G3" s="9">
        <f>StartHand!$B30*'Draw Cards Prob'!G3</f>
        <v>1.1379153390987714E-2</v>
      </c>
      <c r="H3" s="9">
        <f>StartHand!$B30*'Draw Cards Prob'!H3</f>
        <v>1.1379153390987714E-2</v>
      </c>
      <c r="I3" s="9">
        <f>StartHand!$B30*'Draw Cards Prob'!I3</f>
        <v>1.1379153390987714E-2</v>
      </c>
      <c r="J3" s="9">
        <f>StartHand!$B30*'Draw Cards Prob'!J3</f>
        <v>1.1379153390987714E-2</v>
      </c>
      <c r="K3" s="10">
        <f>StartHand!$B30*'Draw Cards Prob'!K3</f>
        <v>1.1379153390987714E-2</v>
      </c>
    </row>
    <row r="4" spans="1:12" x14ac:dyDescent="0.25">
      <c r="A4" s="86">
        <v>1</v>
      </c>
      <c r="B4" s="11">
        <f>StartHand!$B31*'Draw Cards Prob'!B4</f>
        <v>7.2826581702321357E-3</v>
      </c>
      <c r="C4" s="7">
        <f>StartHand!$B31*'Draw Cards Prob'!C4</f>
        <v>2.9130632680928543E-2</v>
      </c>
      <c r="D4" s="7">
        <f>StartHand!$B31*'Draw Cards Prob'!D4</f>
        <v>7.2826581702321357E-3</v>
      </c>
      <c r="E4" s="7">
        <f>StartHand!$B31*'Draw Cards Prob'!E4</f>
        <v>7.2826581702321357E-3</v>
      </c>
      <c r="F4" s="7">
        <f>StartHand!$B31*'Draw Cards Prob'!F4</f>
        <v>7.2826581702321357E-3</v>
      </c>
      <c r="G4" s="7">
        <f>StartHand!$B31*'Draw Cards Prob'!G4</f>
        <v>7.2826581702321357E-3</v>
      </c>
      <c r="H4" s="7">
        <f>StartHand!$B31*'Draw Cards Prob'!H4</f>
        <v>7.2826581702321357E-3</v>
      </c>
      <c r="I4" s="7">
        <f>StartHand!$B31*'Draw Cards Prob'!I4</f>
        <v>7.2826581702321357E-3</v>
      </c>
      <c r="J4" s="7">
        <f>StartHand!$B31*'Draw Cards Prob'!J4</f>
        <v>7.2826581702321357E-3</v>
      </c>
      <c r="K4" s="20">
        <f>StartHand!$B31*'Draw Cards Prob'!K4</f>
        <v>7.2826581702321357E-3</v>
      </c>
    </row>
    <row r="5" spans="1:12" x14ac:dyDescent="0.25">
      <c r="A5" s="86">
        <v>2</v>
      </c>
      <c r="B5" s="11">
        <f>StartHand!$B32*'Draw Cards Prob'!B5</f>
        <v>7.2826581702321357E-3</v>
      </c>
      <c r="C5" s="7">
        <f>StartHand!$B32*'Draw Cards Prob'!C5</f>
        <v>7.2826581702321357E-3</v>
      </c>
      <c r="D5" s="7">
        <f>StartHand!$B32*'Draw Cards Prob'!D5</f>
        <v>2.9130632680928543E-2</v>
      </c>
      <c r="E5" s="7">
        <f>StartHand!$B32*'Draw Cards Prob'!E5</f>
        <v>7.2826581702321357E-3</v>
      </c>
      <c r="F5" s="7">
        <f>StartHand!$B32*'Draw Cards Prob'!F5</f>
        <v>7.2826581702321357E-3</v>
      </c>
      <c r="G5" s="7">
        <f>StartHand!$B32*'Draw Cards Prob'!G5</f>
        <v>7.2826581702321357E-3</v>
      </c>
      <c r="H5" s="7">
        <f>StartHand!$B32*'Draw Cards Prob'!H5</f>
        <v>7.2826581702321357E-3</v>
      </c>
      <c r="I5" s="7">
        <f>StartHand!$B32*'Draw Cards Prob'!I5</f>
        <v>7.2826581702321357E-3</v>
      </c>
      <c r="J5" s="7">
        <f>StartHand!$B32*'Draw Cards Prob'!J5</f>
        <v>7.2826581702321357E-3</v>
      </c>
      <c r="K5" s="20">
        <f>StartHand!$B32*'Draw Cards Prob'!K5</f>
        <v>7.2826581702321357E-3</v>
      </c>
    </row>
    <row r="6" spans="1:12" x14ac:dyDescent="0.25">
      <c r="A6" s="86">
        <v>3</v>
      </c>
      <c r="B6" s="11">
        <f>StartHand!$B33*'Draw Cards Prob'!B6</f>
        <v>7.2826581702321357E-3</v>
      </c>
      <c r="C6" s="7">
        <f>StartHand!$B33*'Draw Cards Prob'!C6</f>
        <v>7.2826581702321357E-3</v>
      </c>
      <c r="D6" s="7">
        <f>StartHand!$B33*'Draw Cards Prob'!D6</f>
        <v>7.2826581702321357E-3</v>
      </c>
      <c r="E6" s="7">
        <f>StartHand!$B33*'Draw Cards Prob'!E6</f>
        <v>2.9130632680928543E-2</v>
      </c>
      <c r="F6" s="7">
        <f>StartHand!$B33*'Draw Cards Prob'!F6</f>
        <v>7.2826581702321357E-3</v>
      </c>
      <c r="G6" s="7">
        <f>StartHand!$B33*'Draw Cards Prob'!G6</f>
        <v>7.2826581702321357E-3</v>
      </c>
      <c r="H6" s="7">
        <f>StartHand!$B33*'Draw Cards Prob'!H6</f>
        <v>7.2826581702321357E-3</v>
      </c>
      <c r="I6" s="7">
        <f>StartHand!$B33*'Draw Cards Prob'!I6</f>
        <v>7.2826581702321357E-3</v>
      </c>
      <c r="J6" s="7">
        <f>StartHand!$B33*'Draw Cards Prob'!J6</f>
        <v>7.2826581702321357E-3</v>
      </c>
      <c r="K6" s="20">
        <f>StartHand!$B33*'Draw Cards Prob'!K6</f>
        <v>7.2826581702321357E-3</v>
      </c>
    </row>
    <row r="7" spans="1:12" x14ac:dyDescent="0.25">
      <c r="A7" s="86">
        <v>4</v>
      </c>
      <c r="B7" s="11">
        <f>StartHand!$B34*'Draw Cards Prob'!B7</f>
        <v>7.2826581702321357E-3</v>
      </c>
      <c r="C7" s="7">
        <f>StartHand!$B34*'Draw Cards Prob'!C7</f>
        <v>7.2826581702321357E-3</v>
      </c>
      <c r="D7" s="7">
        <f>StartHand!$B34*'Draw Cards Prob'!D7</f>
        <v>7.2826581702321357E-3</v>
      </c>
      <c r="E7" s="7">
        <f>StartHand!$B34*'Draw Cards Prob'!E7</f>
        <v>7.2826581702321357E-3</v>
      </c>
      <c r="F7" s="7">
        <f>StartHand!$B34*'Draw Cards Prob'!F7</f>
        <v>2.9130632680928543E-2</v>
      </c>
      <c r="G7" s="7">
        <f>StartHand!$B34*'Draw Cards Prob'!G7</f>
        <v>7.2826581702321357E-3</v>
      </c>
      <c r="H7" s="7">
        <f>StartHand!$B34*'Draw Cards Prob'!H7</f>
        <v>7.2826581702321357E-3</v>
      </c>
      <c r="I7" s="7">
        <f>StartHand!$B34*'Draw Cards Prob'!I7</f>
        <v>7.2826581702321357E-3</v>
      </c>
      <c r="J7" s="7">
        <f>StartHand!$B34*'Draw Cards Prob'!J7</f>
        <v>7.2826581702321357E-3</v>
      </c>
      <c r="K7" s="20">
        <f>StartHand!$B34*'Draw Cards Prob'!K7</f>
        <v>7.2826581702321357E-3</v>
      </c>
    </row>
    <row r="8" spans="1:12" x14ac:dyDescent="0.25">
      <c r="A8" s="86">
        <v>5</v>
      </c>
      <c r="B8" s="11">
        <f>StartHand!$B35*'Draw Cards Prob'!B8</f>
        <v>7.2826581702321357E-3</v>
      </c>
      <c r="C8" s="7">
        <f>StartHand!$B35*'Draw Cards Prob'!C8</f>
        <v>7.2826581702321357E-3</v>
      </c>
      <c r="D8" s="7">
        <f>StartHand!$B35*'Draw Cards Prob'!D8</f>
        <v>7.2826581702321357E-3</v>
      </c>
      <c r="E8" s="7">
        <f>StartHand!$B35*'Draw Cards Prob'!E8</f>
        <v>7.2826581702321357E-3</v>
      </c>
      <c r="F8" s="7">
        <f>StartHand!$B35*'Draw Cards Prob'!F8</f>
        <v>7.2826581702321357E-3</v>
      </c>
      <c r="G8" s="7">
        <f>StartHand!$B35*'Draw Cards Prob'!G8</f>
        <v>2.9130632680928543E-2</v>
      </c>
      <c r="H8" s="7">
        <f>StartHand!$B35*'Draw Cards Prob'!H8</f>
        <v>7.2826581702321357E-3</v>
      </c>
      <c r="I8" s="7">
        <f>StartHand!$B35*'Draw Cards Prob'!I8</f>
        <v>7.2826581702321357E-3</v>
      </c>
      <c r="J8" s="7">
        <f>StartHand!$B35*'Draw Cards Prob'!J8</f>
        <v>7.2826581702321357E-3</v>
      </c>
      <c r="K8" s="20">
        <f>StartHand!$B35*'Draw Cards Prob'!K8</f>
        <v>7.2826581702321357E-3</v>
      </c>
    </row>
    <row r="9" spans="1:12" x14ac:dyDescent="0.25">
      <c r="A9" s="86">
        <v>6</v>
      </c>
      <c r="B9" s="11">
        <f>StartHand!$B36*'Draw Cards Prob'!B9</f>
        <v>0</v>
      </c>
      <c r="C9" s="7">
        <f>StartHand!$B36*'Draw Cards Prob'!C9</f>
        <v>0</v>
      </c>
      <c r="D9" s="7">
        <f>StartHand!$B36*'Draw Cards Prob'!D9</f>
        <v>0</v>
      </c>
      <c r="E9" s="7">
        <f>StartHand!$B36*'Draw Cards Prob'!E9</f>
        <v>0</v>
      </c>
      <c r="F9" s="7">
        <f>StartHand!$B36*'Draw Cards Prob'!F9</f>
        <v>0</v>
      </c>
      <c r="G9" s="7">
        <f>StartHand!$B36*'Draw Cards Prob'!G9</f>
        <v>0</v>
      </c>
      <c r="H9" s="7">
        <f>StartHand!$B36*'Draw Cards Prob'!H9</f>
        <v>9.4674556213017763E-2</v>
      </c>
      <c r="I9" s="7">
        <f>StartHand!$B36*'Draw Cards Prob'!I9</f>
        <v>0</v>
      </c>
      <c r="J9" s="7">
        <f>StartHand!$B36*'Draw Cards Prob'!J9</f>
        <v>0</v>
      </c>
      <c r="K9" s="20">
        <f>StartHand!$B36*'Draw Cards Prob'!K9</f>
        <v>0</v>
      </c>
    </row>
    <row r="10" spans="1:12" x14ac:dyDescent="0.25">
      <c r="A10" s="86">
        <v>7</v>
      </c>
      <c r="B10" s="11">
        <f>StartHand!$B37*'Draw Cards Prob'!B10</f>
        <v>0</v>
      </c>
      <c r="C10" s="7">
        <f>StartHand!$B37*'Draw Cards Prob'!C10</f>
        <v>0</v>
      </c>
      <c r="D10" s="7">
        <f>StartHand!$B37*'Draw Cards Prob'!D10</f>
        <v>0</v>
      </c>
      <c r="E10" s="7">
        <f>StartHand!$B37*'Draw Cards Prob'!E10</f>
        <v>0</v>
      </c>
      <c r="F10" s="7">
        <f>StartHand!$B37*'Draw Cards Prob'!F10</f>
        <v>0</v>
      </c>
      <c r="G10" s="7">
        <f>StartHand!$B37*'Draw Cards Prob'!G10</f>
        <v>0</v>
      </c>
      <c r="H10" s="7">
        <f>StartHand!$B37*'Draw Cards Prob'!H10</f>
        <v>0</v>
      </c>
      <c r="I10" s="7">
        <f>StartHand!$B37*'Draw Cards Prob'!I10</f>
        <v>9.4674556213017763E-2</v>
      </c>
      <c r="J10" s="7">
        <f>StartHand!$B37*'Draw Cards Prob'!J10</f>
        <v>0</v>
      </c>
      <c r="K10" s="20">
        <f>StartHand!$B37*'Draw Cards Prob'!K10</f>
        <v>0</v>
      </c>
    </row>
    <row r="11" spans="1:12" x14ac:dyDescent="0.25">
      <c r="A11" s="86">
        <v>8</v>
      </c>
      <c r="B11" s="11">
        <f>StartHand!$B38*'Draw Cards Prob'!B11</f>
        <v>0</v>
      </c>
      <c r="C11" s="7">
        <f>StartHand!$B38*'Draw Cards Prob'!C11</f>
        <v>0</v>
      </c>
      <c r="D11" s="7">
        <f>StartHand!$B38*'Draw Cards Prob'!D11</f>
        <v>0</v>
      </c>
      <c r="E11" s="7">
        <f>StartHand!$B38*'Draw Cards Prob'!E11</f>
        <v>0</v>
      </c>
      <c r="F11" s="7">
        <f>StartHand!$B38*'Draw Cards Prob'!F11</f>
        <v>0</v>
      </c>
      <c r="G11" s="7">
        <f>StartHand!$B38*'Draw Cards Prob'!G11</f>
        <v>0</v>
      </c>
      <c r="H11" s="7">
        <f>StartHand!$B38*'Draw Cards Prob'!H11</f>
        <v>0</v>
      </c>
      <c r="I11" s="7">
        <f>StartHand!$B38*'Draw Cards Prob'!I11</f>
        <v>0</v>
      </c>
      <c r="J11" s="7">
        <f>StartHand!$B38*'Draw Cards Prob'!J11</f>
        <v>9.4674556213017763E-2</v>
      </c>
      <c r="K11" s="20">
        <f>StartHand!$B38*'Draw Cards Prob'!K11</f>
        <v>0</v>
      </c>
    </row>
    <row r="12" spans="1:12" ht="15.75" thickBot="1" x14ac:dyDescent="0.3">
      <c r="A12" s="124">
        <v>9</v>
      </c>
      <c r="B12" s="13">
        <f>StartHand!$B39*'Draw Cards Prob'!B12</f>
        <v>0</v>
      </c>
      <c r="C12" s="14">
        <f>StartHand!$B39*'Draw Cards Prob'!C12</f>
        <v>0</v>
      </c>
      <c r="D12" s="14">
        <f>StartHand!$B39*'Draw Cards Prob'!D12</f>
        <v>0</v>
      </c>
      <c r="E12" s="14">
        <f>StartHand!$B39*'Draw Cards Prob'!E12</f>
        <v>0</v>
      </c>
      <c r="F12" s="14">
        <f>StartHand!$B39*'Draw Cards Prob'!F12</f>
        <v>0</v>
      </c>
      <c r="G12" s="14">
        <f>StartHand!$B39*'Draw Cards Prob'!G12</f>
        <v>0</v>
      </c>
      <c r="H12" s="14">
        <f>StartHand!$B39*'Draw Cards Prob'!H12</f>
        <v>0</v>
      </c>
      <c r="I12" s="14">
        <f>StartHand!$B39*'Draw Cards Prob'!I12</f>
        <v>0</v>
      </c>
      <c r="J12" s="14">
        <f>StartHand!$B39*'Draw Cards Prob'!J12</f>
        <v>0</v>
      </c>
      <c r="K12" s="21">
        <f>StartHand!$B39*'Draw Cards Prob'!K12</f>
        <v>9.4674556213017763E-2</v>
      </c>
      <c r="L12">
        <f>SUM(B3:K12)</f>
        <v>1.0000000000000002</v>
      </c>
    </row>
    <row r="13" spans="1:12" ht="15.75" thickBot="1" x14ac:dyDescent="0.3">
      <c r="A13" s="29" t="s">
        <v>10</v>
      </c>
      <c r="B13" s="81">
        <f>SUM(B3:B12)</f>
        <v>8.1929904415111526E-2</v>
      </c>
      <c r="C13" s="82">
        <f t="shared" ref="C13:K13" si="0">SUM(C3:C12)</f>
        <v>6.964041875284481E-2</v>
      </c>
      <c r="D13" s="82">
        <f t="shared" si="0"/>
        <v>6.9640418752844796E-2</v>
      </c>
      <c r="E13" s="82">
        <f t="shared" si="0"/>
        <v>6.9640418752844796E-2</v>
      </c>
      <c r="F13" s="82">
        <f t="shared" si="0"/>
        <v>6.9640418752844796E-2</v>
      </c>
      <c r="G13" s="82">
        <f t="shared" si="0"/>
        <v>6.9640418752844796E-2</v>
      </c>
      <c r="H13" s="82">
        <f t="shared" si="0"/>
        <v>0.14246700045516617</v>
      </c>
      <c r="I13" s="82">
        <f t="shared" si="0"/>
        <v>0.14246700045516617</v>
      </c>
      <c r="J13" s="82">
        <f t="shared" si="0"/>
        <v>0.14246700045516617</v>
      </c>
      <c r="K13" s="84">
        <f t="shared" si="0"/>
        <v>0.14246700045516617</v>
      </c>
    </row>
    <row r="15" spans="1:12" ht="15.75" thickBot="1" x14ac:dyDescent="0.3">
      <c r="A15" s="36" t="s">
        <v>16</v>
      </c>
      <c r="B15" s="36"/>
      <c r="C15" s="36"/>
    </row>
    <row r="16" spans="1:12" ht="15.75" thickBot="1" x14ac:dyDescent="0.3">
      <c r="A16" s="29"/>
      <c r="B16" s="30">
        <v>0</v>
      </c>
      <c r="C16" s="31">
        <v>1</v>
      </c>
      <c r="D16" s="31">
        <v>2</v>
      </c>
      <c r="E16" s="31">
        <v>3</v>
      </c>
      <c r="F16" s="31">
        <v>4</v>
      </c>
      <c r="G16" s="31">
        <v>5</v>
      </c>
      <c r="H16" s="31">
        <v>6</v>
      </c>
      <c r="I16" s="31">
        <v>7</v>
      </c>
      <c r="J16" s="31">
        <v>8</v>
      </c>
      <c r="K16" s="32">
        <v>9</v>
      </c>
    </row>
    <row r="17" spans="1:12" x14ac:dyDescent="0.25">
      <c r="A17" s="28">
        <v>0</v>
      </c>
      <c r="B17" s="8">
        <f>StartHand!$B30*'Draw Cards Prob'!B17</f>
        <v>4.5516613563950856E-2</v>
      </c>
      <c r="C17" s="22">
        <f>StartHand!$B30*'Draw Cards Prob'!C17</f>
        <v>1.1379153390987714E-2</v>
      </c>
      <c r="D17" s="22">
        <f>StartHand!$B30*'Draw Cards Prob'!D17</f>
        <v>1.1379153390987714E-2</v>
      </c>
      <c r="E17" s="22">
        <f>StartHand!$B30*'Draw Cards Prob'!E17</f>
        <v>1.1379153390987714E-2</v>
      </c>
      <c r="F17" s="22">
        <f>StartHand!$B30*'Draw Cards Prob'!F17</f>
        <v>1.1379153390987714E-2</v>
      </c>
      <c r="G17" s="22">
        <f>StartHand!$B30*'Draw Cards Prob'!G17</f>
        <v>1.1379153390987714E-2</v>
      </c>
      <c r="H17" s="22">
        <f>StartHand!$B30*'Draw Cards Prob'!H17</f>
        <v>1.1379153390987714E-2</v>
      </c>
      <c r="I17" s="22">
        <f>StartHand!$B30*'Draw Cards Prob'!I17</f>
        <v>1.1379153390987714E-2</v>
      </c>
      <c r="J17" s="22">
        <f>StartHand!$B30*'Draw Cards Prob'!J17</f>
        <v>1.1379153390987714E-2</v>
      </c>
      <c r="K17" s="88">
        <f>StartHand!$B30*'Draw Cards Prob'!K17</f>
        <v>1.1379153390987714E-2</v>
      </c>
    </row>
    <row r="18" spans="1:12" x14ac:dyDescent="0.25">
      <c r="A18" s="27">
        <v>1</v>
      </c>
      <c r="B18" s="76">
        <f>StartHand!$B31*'Draw Cards Prob'!B18</f>
        <v>7.2826581702321357E-3</v>
      </c>
      <c r="C18" s="25">
        <f>StartHand!$B31*'Draw Cards Prob'!C18</f>
        <v>2.9130632680928543E-2</v>
      </c>
      <c r="D18" s="25">
        <f>StartHand!$B31*'Draw Cards Prob'!D18</f>
        <v>7.2826581702321357E-3</v>
      </c>
      <c r="E18" s="25">
        <f>StartHand!$B31*'Draw Cards Prob'!E18</f>
        <v>7.2826581702321357E-3</v>
      </c>
      <c r="F18" s="25">
        <f>StartHand!$B31*'Draw Cards Prob'!F18</f>
        <v>7.2826581702321357E-3</v>
      </c>
      <c r="G18" s="25">
        <f>StartHand!$B31*'Draw Cards Prob'!G18</f>
        <v>7.2826581702321357E-3</v>
      </c>
      <c r="H18" s="25">
        <f>StartHand!$B31*'Draw Cards Prob'!H18</f>
        <v>7.2826581702321357E-3</v>
      </c>
      <c r="I18" s="25">
        <f>StartHand!$B31*'Draw Cards Prob'!I18</f>
        <v>7.2826581702321357E-3</v>
      </c>
      <c r="J18" s="25">
        <f>StartHand!$B31*'Draw Cards Prob'!J18</f>
        <v>7.2826581702321357E-3</v>
      </c>
      <c r="K18" s="93">
        <f>StartHand!$B31*'Draw Cards Prob'!K18</f>
        <v>7.2826581702321357E-3</v>
      </c>
    </row>
    <row r="19" spans="1:12" x14ac:dyDescent="0.25">
      <c r="A19" s="27">
        <v>2</v>
      </c>
      <c r="B19" s="76">
        <f>StartHand!$B32*'Draw Cards Prob'!B19</f>
        <v>7.2826581702321357E-3</v>
      </c>
      <c r="C19" s="25">
        <f>StartHand!$B32*'Draw Cards Prob'!C19</f>
        <v>7.2826581702321357E-3</v>
      </c>
      <c r="D19" s="25">
        <f>StartHand!$B32*'Draw Cards Prob'!D19</f>
        <v>2.9130632680928543E-2</v>
      </c>
      <c r="E19" s="25">
        <f>StartHand!$B32*'Draw Cards Prob'!E19</f>
        <v>7.2826581702321357E-3</v>
      </c>
      <c r="F19" s="25">
        <f>StartHand!$B32*'Draw Cards Prob'!F19</f>
        <v>7.2826581702321357E-3</v>
      </c>
      <c r="G19" s="25">
        <f>StartHand!$B32*'Draw Cards Prob'!G19</f>
        <v>7.2826581702321357E-3</v>
      </c>
      <c r="H19" s="25">
        <f>StartHand!$B32*'Draw Cards Prob'!H19</f>
        <v>7.2826581702321357E-3</v>
      </c>
      <c r="I19" s="25">
        <f>StartHand!$B32*'Draw Cards Prob'!I19</f>
        <v>7.2826581702321357E-3</v>
      </c>
      <c r="J19" s="25">
        <f>StartHand!$B32*'Draw Cards Prob'!J19</f>
        <v>7.2826581702321357E-3</v>
      </c>
      <c r="K19" s="93">
        <f>StartHand!$B32*'Draw Cards Prob'!K19</f>
        <v>7.2826581702321357E-3</v>
      </c>
    </row>
    <row r="20" spans="1:12" x14ac:dyDescent="0.25">
      <c r="A20" s="27">
        <v>3</v>
      </c>
      <c r="B20" s="76">
        <f>StartHand!$B33*'Draw Cards Prob'!B20</f>
        <v>6.7224536955988942E-3</v>
      </c>
      <c r="C20" s="25">
        <f>StartHand!$B33*'Draw Cards Prob'!C20</f>
        <v>6.7224536955988942E-3</v>
      </c>
      <c r="D20" s="25">
        <f>StartHand!$B33*'Draw Cards Prob'!D20</f>
        <v>6.7224536955988942E-3</v>
      </c>
      <c r="E20" s="25">
        <f>StartHand!$B33*'Draw Cards Prob'!E20</f>
        <v>3.4172472952627715E-2</v>
      </c>
      <c r="F20" s="25">
        <f>StartHand!$B33*'Draw Cards Prob'!F20</f>
        <v>6.7224536955988942E-3</v>
      </c>
      <c r="G20" s="25">
        <f>StartHand!$B33*'Draw Cards Prob'!G20</f>
        <v>6.7224536955988942E-3</v>
      </c>
      <c r="H20" s="25">
        <f>StartHand!$B33*'Draw Cards Prob'!H20</f>
        <v>6.7224536955988942E-3</v>
      </c>
      <c r="I20" s="25">
        <f>StartHand!$B33*'Draw Cards Prob'!I20</f>
        <v>6.7224536955988942E-3</v>
      </c>
      <c r="J20" s="25">
        <f>StartHand!$B33*'Draw Cards Prob'!J20</f>
        <v>6.7224536955988942E-3</v>
      </c>
      <c r="K20" s="93">
        <f>StartHand!$B33*'Draw Cards Prob'!K20</f>
        <v>6.7224536955988942E-3</v>
      </c>
    </row>
    <row r="21" spans="1:12" x14ac:dyDescent="0.25">
      <c r="A21" s="27">
        <v>4</v>
      </c>
      <c r="B21" s="76">
        <f>StartHand!$B34*'Draw Cards Prob'!B21</f>
        <v>3.3612268477994471E-3</v>
      </c>
      <c r="C21" s="25">
        <f>StartHand!$B34*'Draw Cards Prob'!C21</f>
        <v>3.3612268477994471E-3</v>
      </c>
      <c r="D21" s="25">
        <f>StartHand!$B34*'Draw Cards Prob'!D21</f>
        <v>3.3612268477994471E-3</v>
      </c>
      <c r="E21" s="25">
        <f>StartHand!$B34*'Draw Cards Prob'!E21</f>
        <v>3.3612268477994471E-3</v>
      </c>
      <c r="F21" s="25">
        <f>StartHand!$B34*'Draw Cards Prob'!F21</f>
        <v>6.4423514582822736E-2</v>
      </c>
      <c r="G21" s="25">
        <f>StartHand!$B34*'Draw Cards Prob'!G21</f>
        <v>3.3612268477994471E-3</v>
      </c>
      <c r="H21" s="25">
        <f>StartHand!$B34*'Draw Cards Prob'!H21</f>
        <v>3.3612268477994471E-3</v>
      </c>
      <c r="I21" s="25">
        <f>StartHand!$B34*'Draw Cards Prob'!I21</f>
        <v>3.3612268477994471E-3</v>
      </c>
      <c r="J21" s="25">
        <f>StartHand!$B34*'Draw Cards Prob'!J21</f>
        <v>3.3612268477994471E-3</v>
      </c>
      <c r="K21" s="93">
        <f>StartHand!$B34*'Draw Cards Prob'!K21</f>
        <v>3.3612268477994471E-3</v>
      </c>
    </row>
    <row r="22" spans="1:12" x14ac:dyDescent="0.25">
      <c r="A22" s="27">
        <v>5</v>
      </c>
      <c r="B22" s="76">
        <f>StartHand!$B35*'Draw Cards Prob'!B22</f>
        <v>2.240817898532965E-3</v>
      </c>
      <c r="C22" s="25">
        <f>StartHand!$B35*'Draw Cards Prob'!C22</f>
        <v>2.240817898532965E-3</v>
      </c>
      <c r="D22" s="25">
        <f>StartHand!$B35*'Draw Cards Prob'!D22</f>
        <v>2.240817898532965E-3</v>
      </c>
      <c r="E22" s="25">
        <f>StartHand!$B35*'Draw Cards Prob'!E22</f>
        <v>2.240817898532965E-3</v>
      </c>
      <c r="F22" s="25">
        <f>StartHand!$B35*'Draw Cards Prob'!F22</f>
        <v>2.240817898532965E-3</v>
      </c>
      <c r="G22" s="25">
        <f>StartHand!$B35*'Draw Cards Prob'!G22</f>
        <v>7.4507195126221087E-2</v>
      </c>
      <c r="H22" s="25">
        <f>StartHand!$B35*'Draw Cards Prob'!H22</f>
        <v>2.240817898532965E-3</v>
      </c>
      <c r="I22" s="25">
        <f>StartHand!$B35*'Draw Cards Prob'!I22</f>
        <v>2.240817898532965E-3</v>
      </c>
      <c r="J22" s="25">
        <f>StartHand!$B35*'Draw Cards Prob'!J22</f>
        <v>2.240817898532965E-3</v>
      </c>
      <c r="K22" s="93">
        <f>StartHand!$B35*'Draw Cards Prob'!K22</f>
        <v>2.240817898532965E-3</v>
      </c>
    </row>
    <row r="23" spans="1:12" x14ac:dyDescent="0.25">
      <c r="A23" s="27">
        <v>6</v>
      </c>
      <c r="B23" s="76">
        <f>StartHand!$B36*'Draw Cards Prob'!B23</f>
        <v>1.1204089492664825E-3</v>
      </c>
      <c r="C23" s="25">
        <f>StartHand!$B36*'Draw Cards Prob'!C23</f>
        <v>1.1204089492664825E-3</v>
      </c>
      <c r="D23" s="25">
        <f>StartHand!$B36*'Draw Cards Prob'!D23</f>
        <v>1.1204089492664825E-3</v>
      </c>
      <c r="E23" s="25">
        <f>StartHand!$B36*'Draw Cards Prob'!E23</f>
        <v>1.1204089492664825E-3</v>
      </c>
      <c r="F23" s="25">
        <f>StartHand!$B36*'Draw Cards Prob'!F23</f>
        <v>1.1204089492664825E-3</v>
      </c>
      <c r="G23" s="25">
        <f>StartHand!$B36*'Draw Cards Prob'!G23</f>
        <v>1.1204089492664825E-3</v>
      </c>
      <c r="H23" s="25">
        <f>StartHand!$B36*'Draw Cards Prob'!H23</f>
        <v>8.4590875669619425E-2</v>
      </c>
      <c r="I23" s="25">
        <f>StartHand!$B36*'Draw Cards Prob'!I23</f>
        <v>1.1204089492664825E-3</v>
      </c>
      <c r="J23" s="25">
        <f>StartHand!$B36*'Draw Cards Prob'!J23</f>
        <v>1.1204089492664825E-3</v>
      </c>
      <c r="K23" s="93">
        <f>StartHand!$B36*'Draw Cards Prob'!K23</f>
        <v>1.1204089492664825E-3</v>
      </c>
    </row>
    <row r="24" spans="1:12" x14ac:dyDescent="0.25">
      <c r="A24" s="27">
        <v>7</v>
      </c>
      <c r="B24" s="76">
        <f>StartHand!$B37*'Draw Cards Prob'!B24</f>
        <v>0</v>
      </c>
      <c r="C24" s="25">
        <f>StartHand!$B37*'Draw Cards Prob'!C24</f>
        <v>0</v>
      </c>
      <c r="D24" s="25">
        <f>StartHand!$B37*'Draw Cards Prob'!D24</f>
        <v>0</v>
      </c>
      <c r="E24" s="25">
        <f>StartHand!$B37*'Draw Cards Prob'!E24</f>
        <v>0</v>
      </c>
      <c r="F24" s="25">
        <f>StartHand!$B37*'Draw Cards Prob'!F24</f>
        <v>0</v>
      </c>
      <c r="G24" s="25">
        <f>StartHand!$B37*'Draw Cards Prob'!G24</f>
        <v>0</v>
      </c>
      <c r="H24" s="25">
        <f>StartHand!$B37*'Draw Cards Prob'!H24</f>
        <v>0</v>
      </c>
      <c r="I24" s="25">
        <f>StartHand!$B37*'Draw Cards Prob'!I24</f>
        <v>9.4674556213017763E-2</v>
      </c>
      <c r="J24" s="25">
        <f>StartHand!$B37*'Draw Cards Prob'!J24</f>
        <v>0</v>
      </c>
      <c r="K24" s="93">
        <f>StartHand!$B37*'Draw Cards Prob'!K24</f>
        <v>0</v>
      </c>
    </row>
    <row r="25" spans="1:12" x14ac:dyDescent="0.25">
      <c r="A25" s="27">
        <v>8</v>
      </c>
      <c r="B25" s="76">
        <f>StartHand!$B38*'Draw Cards Prob'!B25</f>
        <v>0</v>
      </c>
      <c r="C25" s="25">
        <f>StartHand!$B38*'Draw Cards Prob'!C25</f>
        <v>0</v>
      </c>
      <c r="D25" s="25">
        <f>StartHand!$B38*'Draw Cards Prob'!D25</f>
        <v>0</v>
      </c>
      <c r="E25" s="25">
        <f>StartHand!$B38*'Draw Cards Prob'!E25</f>
        <v>0</v>
      </c>
      <c r="F25" s="25">
        <f>StartHand!$B38*'Draw Cards Prob'!F25</f>
        <v>0</v>
      </c>
      <c r="G25" s="25">
        <f>StartHand!$B38*'Draw Cards Prob'!G25</f>
        <v>0</v>
      </c>
      <c r="H25" s="25">
        <f>StartHand!$B38*'Draw Cards Prob'!H25</f>
        <v>0</v>
      </c>
      <c r="I25" s="25">
        <f>StartHand!$B38*'Draw Cards Prob'!I25</f>
        <v>0</v>
      </c>
      <c r="J25" s="25">
        <f>StartHand!$B38*'Draw Cards Prob'!J25</f>
        <v>9.4674556213017763E-2</v>
      </c>
      <c r="K25" s="93">
        <f>StartHand!$B38*'Draw Cards Prob'!K25</f>
        <v>0</v>
      </c>
    </row>
    <row r="26" spans="1:12" ht="15.75" thickBot="1" x14ac:dyDescent="0.3">
      <c r="A26" s="122">
        <v>9</v>
      </c>
      <c r="B26" s="125">
        <f>StartHand!$B39*'Draw Cards Prob'!B26</f>
        <v>0</v>
      </c>
      <c r="C26" s="73">
        <f>StartHand!$B39*'Draw Cards Prob'!C26</f>
        <v>0</v>
      </c>
      <c r="D26" s="73">
        <f>StartHand!$B39*'Draw Cards Prob'!D26</f>
        <v>0</v>
      </c>
      <c r="E26" s="73">
        <f>StartHand!$B39*'Draw Cards Prob'!E26</f>
        <v>0</v>
      </c>
      <c r="F26" s="73">
        <f>StartHand!$B39*'Draw Cards Prob'!F26</f>
        <v>0</v>
      </c>
      <c r="G26" s="73">
        <f>StartHand!$B39*'Draw Cards Prob'!G26</f>
        <v>0</v>
      </c>
      <c r="H26" s="73">
        <f>StartHand!$B39*'Draw Cards Prob'!H26</f>
        <v>0</v>
      </c>
      <c r="I26" s="73">
        <f>StartHand!$B39*'Draw Cards Prob'!I26</f>
        <v>0</v>
      </c>
      <c r="J26" s="73">
        <f>StartHand!$B39*'Draw Cards Prob'!J26</f>
        <v>0</v>
      </c>
      <c r="K26" s="37">
        <f>StartHand!$B39*'Draw Cards Prob'!K26</f>
        <v>9.4674556213017763E-2</v>
      </c>
      <c r="L26">
        <f>SUM(B17:K26)</f>
        <v>0.99999999999999978</v>
      </c>
    </row>
    <row r="27" spans="1:12" ht="15.75" thickBot="1" x14ac:dyDescent="0.3">
      <c r="A27" s="29" t="s">
        <v>10</v>
      </c>
      <c r="B27" s="30">
        <f>SUM(B17:B26)</f>
        <v>7.3526837295612935E-2</v>
      </c>
      <c r="C27" s="31">
        <f t="shared" ref="C27:K27" si="1">SUM(C17:C26)</f>
        <v>6.1237351633346183E-2</v>
      </c>
      <c r="D27" s="31">
        <f t="shared" si="1"/>
        <v>6.123735163334617E-2</v>
      </c>
      <c r="E27" s="31">
        <f t="shared" si="1"/>
        <v>6.6839396379678603E-2</v>
      </c>
      <c r="F27" s="31">
        <f t="shared" si="1"/>
        <v>0.10045166485767307</v>
      </c>
      <c r="G27" s="31">
        <f t="shared" si="1"/>
        <v>0.11165575435033791</v>
      </c>
      <c r="H27" s="31">
        <f t="shared" si="1"/>
        <v>0.12285984384300272</v>
      </c>
      <c r="I27" s="31">
        <f t="shared" si="1"/>
        <v>0.13406393333566755</v>
      </c>
      <c r="J27" s="31">
        <f t="shared" si="1"/>
        <v>0.13406393333566755</v>
      </c>
      <c r="K27" s="32">
        <f t="shared" si="1"/>
        <v>0.13406393333566755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2"/>
  <sheetViews>
    <sheetView workbookViewId="0">
      <selection activeCell="G29" sqref="G29"/>
    </sheetView>
  </sheetViews>
  <sheetFormatPr defaultRowHeight="15" x14ac:dyDescent="0.25"/>
  <cols>
    <col min="1" max="1" width="12.140625" customWidth="1"/>
    <col min="2" max="2" width="9.5703125" customWidth="1"/>
  </cols>
  <sheetData>
    <row r="1" spans="1:17" ht="15.75" thickBot="1" x14ac:dyDescent="0.3">
      <c r="A1" t="s">
        <v>19</v>
      </c>
    </row>
    <row r="2" spans="1:17" ht="15.75" thickBot="1" x14ac:dyDescent="0.3">
      <c r="A2" s="42" t="s">
        <v>18</v>
      </c>
      <c r="B2" s="69">
        <v>0</v>
      </c>
      <c r="C2" s="70">
        <v>1</v>
      </c>
      <c r="D2" s="70">
        <v>2</v>
      </c>
      <c r="E2" s="70">
        <v>3</v>
      </c>
      <c r="F2" s="70">
        <v>4</v>
      </c>
      <c r="G2" s="70">
        <v>5</v>
      </c>
      <c r="H2" s="70">
        <v>6</v>
      </c>
      <c r="I2" s="70">
        <v>7</v>
      </c>
      <c r="J2" s="70">
        <v>8</v>
      </c>
      <c r="K2" s="71">
        <v>9</v>
      </c>
      <c r="L2" s="44"/>
      <c r="M2" s="43"/>
    </row>
    <row r="3" spans="1:17" x14ac:dyDescent="0.25">
      <c r="A3" s="41" t="s">
        <v>2</v>
      </c>
      <c r="B3" s="8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f>'Banker Hand'!I13*StartHand!B36</f>
        <v>1.3488000043092656E-2</v>
      </c>
      <c r="J3" s="9">
        <f>'Banker Hand'!J13*SUM(StartHand!B36:B37)</f>
        <v>2.6976000086185312E-2</v>
      </c>
      <c r="K3" s="9">
        <f>SUM('Banker Hand'!K3:K12)*SUM(StartHand!B36:B38)</f>
        <v>4.0464000129277963E-2</v>
      </c>
      <c r="L3" s="25">
        <f>SUM(B3:K3)</f>
        <v>8.0928000258555927E-2</v>
      </c>
      <c r="M3" s="40">
        <f>L3</f>
        <v>8.0928000258555927E-2</v>
      </c>
      <c r="O3" t="s">
        <v>13</v>
      </c>
      <c r="P3">
        <f>L3/(L3+L5)</f>
        <v>0.24920382165605093</v>
      </c>
      <c r="Q3" s="6">
        <f>P3</f>
        <v>0.24920382165605093</v>
      </c>
    </row>
    <row r="4" spans="1:17" x14ac:dyDescent="0.25">
      <c r="A4" s="38" t="s">
        <v>3</v>
      </c>
      <c r="B4" s="11">
        <f>'Banker Hand'!B13*'Player Hand'!B1</f>
        <v>0</v>
      </c>
      <c r="C4" s="7">
        <f>'Banker Hand'!C13*'Player Hand'!C1</f>
        <v>0</v>
      </c>
      <c r="D4" s="7">
        <f>'Banker Hand'!D13*'Player Hand'!D1</f>
        <v>0</v>
      </c>
      <c r="E4" s="7">
        <f>'Banker Hand'!E13*'Player Hand'!E1</f>
        <v>0</v>
      </c>
      <c r="F4" s="7">
        <f>'Banker Hand'!F13*'Player Hand'!F1</f>
        <v>0</v>
      </c>
      <c r="G4" s="7">
        <f>'Banker Hand'!G13*'Player Hand'!G1</f>
        <v>0</v>
      </c>
      <c r="H4" s="7">
        <f>'Banker Hand'!H13*StartHand!B36</f>
        <v>1.3488000043092656E-2</v>
      </c>
      <c r="I4" s="7">
        <f>'Banker Hand'!I13*StartHand!B37</f>
        <v>1.3488000043092656E-2</v>
      </c>
      <c r="J4" s="7">
        <f>'Banker Hand'!J13*StartHand!B38</f>
        <v>1.3488000043092656E-2</v>
      </c>
      <c r="K4" s="20">
        <f>'Banker Hand'!K13*StartHand!B39</f>
        <v>1.3488000043092656E-2</v>
      </c>
      <c r="L4" s="23">
        <f>SUM(B4:K4)</f>
        <v>5.3952000172370625E-2</v>
      </c>
      <c r="M4" s="12">
        <f t="shared" ref="M4:M5" si="0">L4</f>
        <v>5.3952000172370625E-2</v>
      </c>
      <c r="O4" t="s">
        <v>12</v>
      </c>
      <c r="P4">
        <f>L5/(L5+L3)</f>
        <v>0.75079617834394918</v>
      </c>
      <c r="Q4" s="6">
        <f>P4</f>
        <v>0.75079617834394918</v>
      </c>
    </row>
    <row r="5" spans="1:17" ht="15.75" thickBot="1" x14ac:dyDescent="0.3">
      <c r="A5" s="39" t="s">
        <v>4</v>
      </c>
      <c r="B5" s="13">
        <f>'Banker Hand'!B13*SUM(StartHand!B36:B39)</f>
        <v>3.1026709364302595E-2</v>
      </c>
      <c r="C5" s="14">
        <f>'Banker Hand'!C13*SUM(StartHand!B36:B39)</f>
        <v>2.6372702959657209E-2</v>
      </c>
      <c r="D5" s="14">
        <f>'Banker Hand'!D13*StartHand!D36</f>
        <v>2.6372702959657206E-2</v>
      </c>
      <c r="E5" s="14">
        <f>'Banker Hand'!E13*StartHand!D36</f>
        <v>2.6372702959657206E-2</v>
      </c>
      <c r="F5" s="14">
        <f>'Banker Hand'!F13*StartHand!D36</f>
        <v>2.6372702959657206E-2</v>
      </c>
      <c r="G5" s="14">
        <f>'Banker Hand'!G13*StartHand!D36</f>
        <v>2.6372702959657206E-2</v>
      </c>
      <c r="H5" s="14">
        <f>'Banker Hand'!H13*SUM(StartHand!B37:B39)</f>
        <v>4.0464000129277963E-2</v>
      </c>
      <c r="I5" s="14">
        <f>'Banker Hand'!I13*SUM(StartHand!B38:B39)</f>
        <v>2.6976000086185312E-2</v>
      </c>
      <c r="J5" s="14">
        <f>'Banker Hand'!J13*StartHand!B39</f>
        <v>1.3488000043092656E-2</v>
      </c>
      <c r="K5" s="21">
        <f>0</f>
        <v>0</v>
      </c>
      <c r="L5" s="24">
        <f>SUM(B5:K5)</f>
        <v>0.24381822442114459</v>
      </c>
      <c r="M5" s="15">
        <f t="shared" si="0"/>
        <v>0.24381822442114459</v>
      </c>
    </row>
    <row r="7" spans="1:17" ht="15.75" thickBot="1" x14ac:dyDescent="0.3">
      <c r="A7" s="77" t="s">
        <v>20</v>
      </c>
    </row>
    <row r="8" spans="1:17" ht="15.75" thickBot="1" x14ac:dyDescent="0.3">
      <c r="A8" s="42" t="s">
        <v>18</v>
      </c>
      <c r="B8" s="69">
        <v>0</v>
      </c>
      <c r="C8" s="70">
        <v>1</v>
      </c>
      <c r="D8" s="70">
        <v>2</v>
      </c>
      <c r="E8" s="70">
        <v>3</v>
      </c>
      <c r="F8" s="70">
        <v>4</v>
      </c>
      <c r="G8" s="70">
        <v>5</v>
      </c>
      <c r="H8" s="70">
        <v>6</v>
      </c>
      <c r="I8" s="70">
        <v>7</v>
      </c>
      <c r="J8" s="70">
        <v>8</v>
      </c>
      <c r="K8" s="71">
        <v>9</v>
      </c>
      <c r="L8" s="44"/>
      <c r="M8" s="43"/>
    </row>
    <row r="9" spans="1:17" x14ac:dyDescent="0.25">
      <c r="A9" s="41" t="s">
        <v>2</v>
      </c>
      <c r="B9" s="8">
        <v>0</v>
      </c>
      <c r="C9" s="9">
        <f>'Banker Hand'!C27*'Player Hand'!B13</f>
        <v>5.0171703659546265E-3</v>
      </c>
      <c r="D9" s="9">
        <f>'Banker Hand'!D27*SUM('Player Hand'!B13:C13)</f>
        <v>9.2817651770160572E-3</v>
      </c>
      <c r="E9" s="9">
        <f>'Banker Hand'!E27*SUM('Player Hand'!B13:D13)</f>
        <v>1.4785592462687212E-2</v>
      </c>
      <c r="F9" s="9">
        <f>'Banker Hand'!F27*SUM('Player Hand'!B13:E13)</f>
        <v>2.92164833154543E-2</v>
      </c>
      <c r="G9" s="9">
        <f>'Banker Hand'!G27*SUM('Player Hand'!B13:F13)</f>
        <v>4.0250959237809573E-2</v>
      </c>
      <c r="H9" s="9">
        <f>'Banker Hand'!H27*SUM('Player Hand'!B13:G13)</f>
        <v>5.2845950128191883E-2</v>
      </c>
      <c r="I9" s="9">
        <f>'Banker Hand'!I27*SUM('Player Hand'!B3:H8)</f>
        <v>6.4072430588279952E-2</v>
      </c>
      <c r="J9" s="9">
        <f>'Banker Hand'!J27*SUM('Player Hand'!B3:I8)</f>
        <v>7.0479673647107957E-2</v>
      </c>
      <c r="K9" s="10">
        <f>'Banker Hand'!K27*SUM('Player Hand'!B3:J8)</f>
        <v>7.688691670593592E-2</v>
      </c>
      <c r="L9" s="25">
        <f>SUM(B9:K9)</f>
        <v>0.36283694162843749</v>
      </c>
      <c r="M9" s="40">
        <f>L9</f>
        <v>0.36283694162843749</v>
      </c>
      <c r="O9" t="s">
        <v>13</v>
      </c>
      <c r="P9">
        <f>L9/(L9+L11)</f>
        <v>0.64535429535497579</v>
      </c>
      <c r="Q9" s="6">
        <f>P9</f>
        <v>0.64535429535497579</v>
      </c>
    </row>
    <row r="10" spans="1:17" x14ac:dyDescent="0.25">
      <c r="A10" s="38" t="s">
        <v>3</v>
      </c>
      <c r="B10" s="11">
        <f>'Banker Hand'!B27*'Player Hand'!B13</f>
        <v>6.0240467515750252E-3</v>
      </c>
      <c r="C10" s="7">
        <f>'Banker Hand'!C27*'Player Hand'!C13</f>
        <v>4.2645948110614333E-3</v>
      </c>
      <c r="D10" s="7">
        <f>'Banker Hand'!D27*'Player Hand'!D13</f>
        <v>4.2645948110614316E-3</v>
      </c>
      <c r="E10" s="7">
        <f>'Banker Hand'!E27*'Player Hand'!E13</f>
        <v>4.6547235530681966E-3</v>
      </c>
      <c r="F10" s="7">
        <f>'Banker Hand'!F27*'Player Hand'!F13</f>
        <v>6.9954960051087757E-3</v>
      </c>
      <c r="G10" s="7">
        <f>'Banker Hand'!G27*'Player Hand'!G13</f>
        <v>7.7757534891223041E-3</v>
      </c>
      <c r="H10" s="7">
        <f>'Banker Hand'!H27*SUM('Player Hand'!H3:H8)</f>
        <v>5.8717722364657662E-3</v>
      </c>
      <c r="I10" s="7">
        <f>'Banker Hand'!I27*SUM('Player Hand'!I3:I8)</f>
        <v>6.4072430588279911E-3</v>
      </c>
      <c r="J10" s="7">
        <f>'Banker Hand'!J27*SUM('Player Hand'!J3:J8)</f>
        <v>6.4072430588279911E-3</v>
      </c>
      <c r="K10" s="20">
        <f>'Banker Hand'!K27*SUM('Player Hand'!K3:K8)</f>
        <v>6.4072430588279911E-3</v>
      </c>
      <c r="L10" s="23">
        <f>SUM(B10:K10)</f>
        <v>5.9072710833946905E-2</v>
      </c>
      <c r="M10" s="12">
        <f t="shared" ref="M10:M11" si="1">L10</f>
        <v>5.9072710833946905E-2</v>
      </c>
      <c r="O10" t="s">
        <v>12</v>
      </c>
      <c r="P10">
        <f>L11/(L11+L9)</f>
        <v>0.35464570464502432</v>
      </c>
      <c r="Q10" s="6">
        <f>P10</f>
        <v>0.35464570464502432</v>
      </c>
    </row>
    <row r="11" spans="1:17" ht="15.75" thickBot="1" x14ac:dyDescent="0.3">
      <c r="A11" s="39" t="s">
        <v>4</v>
      </c>
      <c r="B11" s="13">
        <f>'Banker Hand'!B27*SUM('Player Hand'!C3:K8)</f>
        <v>3.9658307781202273E-2</v>
      </c>
      <c r="C11" s="14">
        <f>'Banker Hand'!C27*SUM('Player Hand'!D3:K8)</f>
        <v>2.8765110098139885E-2</v>
      </c>
      <c r="D11" s="14">
        <f>'Banker Hand'!D27*SUM('Player Hand'!E3:K8)</f>
        <v>2.4500515287078434E-2</v>
      </c>
      <c r="E11" s="14">
        <f>'Banker Hand'!E27*SUM('Player Hand'!F3:K8)</f>
        <v>2.2087119604754978E-2</v>
      </c>
      <c r="F11" s="14">
        <f>'Banker Hand'!F27*SUM('Player Hand'!G3:K8)</f>
        <v>2.619881837207404E-2</v>
      </c>
      <c r="G11" s="14">
        <f>'Banker Hand'!G27*SUM('Player Hand'!H3:K8)</f>
        <v>2.1345205656414162E-2</v>
      </c>
      <c r="H11" s="14">
        <f>'Banker Hand'!H27*SUM('Player Hand'!I3:K8)</f>
        <v>1.7615316709397293E-2</v>
      </c>
      <c r="I11" s="14">
        <f>'Banker Hand'!I27*SUM('Player Hand'!J3:K8)</f>
        <v>1.2814486117655979E-2</v>
      </c>
      <c r="J11" s="14">
        <f>'Banker Hand'!J27*SUM('Player Hand'!K3:K8)</f>
        <v>6.4072430588279911E-3</v>
      </c>
      <c r="K11" s="21"/>
      <c r="L11" s="24">
        <f>SUM(B11:K11)</f>
        <v>0.19939212268554501</v>
      </c>
      <c r="M11" s="15">
        <f t="shared" si="1"/>
        <v>0.19939212268554501</v>
      </c>
    </row>
    <row r="13" spans="1:17" ht="15.75" thickBot="1" x14ac:dyDescent="0.3">
      <c r="A13" s="77" t="s">
        <v>5</v>
      </c>
    </row>
    <row r="14" spans="1:17" ht="15.75" thickBot="1" x14ac:dyDescent="0.3">
      <c r="A14" s="42" t="s">
        <v>18</v>
      </c>
      <c r="B14" s="69">
        <v>0</v>
      </c>
      <c r="C14" s="70">
        <v>1</v>
      </c>
      <c r="D14" s="70">
        <v>2</v>
      </c>
      <c r="E14" s="70">
        <v>3</v>
      </c>
      <c r="F14" s="70">
        <v>4</v>
      </c>
      <c r="G14" s="70">
        <v>5</v>
      </c>
      <c r="H14" s="70">
        <v>6</v>
      </c>
      <c r="I14" s="70">
        <v>7</v>
      </c>
      <c r="J14" s="70">
        <v>8</v>
      </c>
      <c r="K14" s="71">
        <v>9</v>
      </c>
      <c r="L14" s="44"/>
      <c r="M14" s="43"/>
    </row>
    <row r="15" spans="1:17" x14ac:dyDescent="0.25">
      <c r="A15" s="41" t="s">
        <v>2</v>
      </c>
      <c r="B15" s="8">
        <f>B3+B9</f>
        <v>0</v>
      </c>
      <c r="C15" s="9">
        <f t="shared" ref="C15:K15" si="2">C3+C9</f>
        <v>5.0171703659546265E-3</v>
      </c>
      <c r="D15" s="9">
        <f t="shared" si="2"/>
        <v>9.2817651770160572E-3</v>
      </c>
      <c r="E15" s="9">
        <f t="shared" si="2"/>
        <v>1.4785592462687212E-2</v>
      </c>
      <c r="F15" s="9">
        <f t="shared" si="2"/>
        <v>2.92164833154543E-2</v>
      </c>
      <c r="G15" s="9">
        <f t="shared" si="2"/>
        <v>4.0250959237809573E-2</v>
      </c>
      <c r="H15" s="9">
        <f t="shared" si="2"/>
        <v>5.2845950128191883E-2</v>
      </c>
      <c r="I15" s="9">
        <f t="shared" si="2"/>
        <v>7.7560430631372607E-2</v>
      </c>
      <c r="J15" s="9">
        <f t="shared" si="2"/>
        <v>9.7455673733293266E-2</v>
      </c>
      <c r="K15" s="10">
        <f t="shared" si="2"/>
        <v>0.11735091683521388</v>
      </c>
      <c r="L15" s="25">
        <f>SUM(B15:K15)</f>
        <v>0.44376494188699339</v>
      </c>
      <c r="M15" s="40">
        <f>L15</f>
        <v>0.44376494188699339</v>
      </c>
    </row>
    <row r="16" spans="1:17" x14ac:dyDescent="0.25">
      <c r="A16" s="38" t="s">
        <v>3</v>
      </c>
      <c r="B16" s="11">
        <f t="shared" ref="B16:K16" si="3">B4+B10</f>
        <v>6.0240467515750252E-3</v>
      </c>
      <c r="C16" s="7">
        <f t="shared" si="3"/>
        <v>4.2645948110614333E-3</v>
      </c>
      <c r="D16" s="7">
        <f t="shared" si="3"/>
        <v>4.2645948110614316E-3</v>
      </c>
      <c r="E16" s="7">
        <f t="shared" si="3"/>
        <v>4.6547235530681966E-3</v>
      </c>
      <c r="F16" s="7">
        <f t="shared" si="3"/>
        <v>6.9954960051087757E-3</v>
      </c>
      <c r="G16" s="7">
        <f t="shared" si="3"/>
        <v>7.7757534891223041E-3</v>
      </c>
      <c r="H16" s="7">
        <f t="shared" si="3"/>
        <v>1.9359772279558422E-2</v>
      </c>
      <c r="I16" s="7">
        <f t="shared" si="3"/>
        <v>1.9895243101920645E-2</v>
      </c>
      <c r="J16" s="7">
        <f t="shared" si="3"/>
        <v>1.9895243101920645E-2</v>
      </c>
      <c r="K16" s="20">
        <f t="shared" si="3"/>
        <v>1.9895243101920645E-2</v>
      </c>
      <c r="L16" s="23">
        <f>SUM(B16:K16)</f>
        <v>0.11302471100631753</v>
      </c>
      <c r="M16" s="12">
        <f t="shared" ref="M16:M17" si="4">L16</f>
        <v>0.11302471100631753</v>
      </c>
      <c r="O16" t="s">
        <v>13</v>
      </c>
      <c r="P16">
        <f>L15/(L15+L17)</f>
        <v>0.50031263259934389</v>
      </c>
      <c r="Q16" s="6">
        <f>P16</f>
        <v>0.50031263259934389</v>
      </c>
    </row>
    <row r="17" spans="1:17" ht="15.75" thickBot="1" x14ac:dyDescent="0.3">
      <c r="A17" s="39" t="s">
        <v>4</v>
      </c>
      <c r="B17" s="13">
        <f t="shared" ref="B17:K17" si="5">B5+B11</f>
        <v>7.0685017145504875E-2</v>
      </c>
      <c r="C17" s="14">
        <f t="shared" si="5"/>
        <v>5.5137813057797094E-2</v>
      </c>
      <c r="D17" s="14">
        <f t="shared" si="5"/>
        <v>5.0873218246735644E-2</v>
      </c>
      <c r="E17" s="14">
        <f t="shared" si="5"/>
        <v>4.8459822564412183E-2</v>
      </c>
      <c r="F17" s="14">
        <f t="shared" si="5"/>
        <v>5.257152133173125E-2</v>
      </c>
      <c r="G17" s="14">
        <f t="shared" si="5"/>
        <v>4.7717908616071364E-2</v>
      </c>
      <c r="H17" s="14">
        <f t="shared" si="5"/>
        <v>5.807931683867526E-2</v>
      </c>
      <c r="I17" s="14">
        <f t="shared" si="5"/>
        <v>3.9790486203841291E-2</v>
      </c>
      <c r="J17" s="14">
        <f t="shared" si="5"/>
        <v>1.9895243101920645E-2</v>
      </c>
      <c r="K17" s="21">
        <f t="shared" si="5"/>
        <v>0</v>
      </c>
      <c r="L17" s="24">
        <f>SUM(B17:K17)</f>
        <v>0.44321034710668966</v>
      </c>
      <c r="M17" s="15">
        <f t="shared" si="4"/>
        <v>0.44321034710668966</v>
      </c>
      <c r="O17" t="s">
        <v>12</v>
      </c>
      <c r="P17">
        <f>L17/(L17+L15)</f>
        <v>0.49968736740065617</v>
      </c>
      <c r="Q17" s="6">
        <f>P17</f>
        <v>0.49968736740065617</v>
      </c>
    </row>
    <row r="18" spans="1:17" x14ac:dyDescent="0.25">
      <c r="L18">
        <f>SUM(L15:L17)</f>
        <v>1.0000000000000007</v>
      </c>
      <c r="M18" s="79">
        <f>SUM(M15:M17)</f>
        <v>1.0000000000000007</v>
      </c>
    </row>
    <row r="23" spans="1:17" x14ac:dyDescent="0.25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1:17" x14ac:dyDescent="0.25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1:17" x14ac:dyDescent="0.25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1:17" x14ac:dyDescent="0.25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7" x14ac:dyDescent="0.25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1:17" x14ac:dyDescent="0.25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1:17" x14ac:dyDescent="0.25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17" x14ac:dyDescent="0.25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1:17" x14ac:dyDescent="0.25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1:17" x14ac:dyDescent="0.25">
      <c r="B32" s="78"/>
      <c r="C32" s="78"/>
      <c r="D32" s="78"/>
      <c r="E32" s="78"/>
      <c r="F32" s="78"/>
      <c r="G32" s="78"/>
      <c r="H32" s="78"/>
      <c r="I32" s="78"/>
      <c r="J32" s="78"/>
      <c r="K32" s="7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837D-E591-4F84-BD6B-50C05B73DADD}">
  <dimension ref="A1:F4"/>
  <sheetViews>
    <sheetView tabSelected="1" workbookViewId="0">
      <selection activeCell="F5" sqref="F5"/>
    </sheetView>
  </sheetViews>
  <sheetFormatPr defaultRowHeight="15" x14ac:dyDescent="0.25"/>
  <cols>
    <col min="1" max="1" width="11.140625" bestFit="1" customWidth="1"/>
  </cols>
  <sheetData>
    <row r="1" spans="1:6" x14ac:dyDescent="0.25">
      <c r="A1" s="7"/>
      <c r="B1" s="7"/>
      <c r="C1" s="126" t="s">
        <v>9</v>
      </c>
      <c r="D1" s="126" t="s">
        <v>24</v>
      </c>
      <c r="E1" s="126" t="s">
        <v>25</v>
      </c>
      <c r="F1" s="126" t="s">
        <v>26</v>
      </c>
    </row>
    <row r="2" spans="1:6" x14ac:dyDescent="0.25">
      <c r="A2" s="126" t="s">
        <v>2</v>
      </c>
      <c r="B2" s="7">
        <f>'TOTAL GAME COMPARE'!L15</f>
        <v>0.44376494188699339</v>
      </c>
      <c r="C2" s="7">
        <f>B2/(B2+B4)</f>
        <v>0.50031263259934389</v>
      </c>
      <c r="D2" s="7">
        <v>0.95</v>
      </c>
      <c r="E2" s="7">
        <v>1</v>
      </c>
      <c r="F2" s="7">
        <f>D2*B2-E2*B4</f>
        <v>-2.1633652314045959E-2</v>
      </c>
    </row>
    <row r="3" spans="1:6" x14ac:dyDescent="0.25">
      <c r="A3" s="126" t="s">
        <v>3</v>
      </c>
      <c r="B3" s="7">
        <f>'TOTAL GAME COMPARE'!L16</f>
        <v>0.11302471100631753</v>
      </c>
      <c r="C3" s="7"/>
      <c r="D3" s="7"/>
      <c r="E3" s="7"/>
      <c r="F3" s="7"/>
    </row>
    <row r="4" spans="1:6" x14ac:dyDescent="0.25">
      <c r="A4" s="126" t="s">
        <v>4</v>
      </c>
      <c r="B4" s="7">
        <f>'TOTAL GAME COMPARE'!L17</f>
        <v>0.44321034710668966</v>
      </c>
      <c r="C4" s="7">
        <f>B4/(B4+B2)</f>
        <v>0.49968736740065617</v>
      </c>
      <c r="D4" s="7">
        <v>1</v>
      </c>
      <c r="E4" s="7">
        <v>1</v>
      </c>
      <c r="F4" s="7">
        <f>B4*D4-E4*B2</f>
        <v>-5.5459478030372988E-4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StartHand</vt:lpstr>
      <vt:lpstr>Draw Cards Prob</vt:lpstr>
      <vt:lpstr>Player Hand</vt:lpstr>
      <vt:lpstr>Banker Hand</vt:lpstr>
      <vt:lpstr>TOTAL GAME COMPARE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Atipat Lorwongam</cp:lastModifiedBy>
  <cp:lastPrinted>2016-08-10T06:31:43Z</cp:lastPrinted>
  <dcterms:created xsi:type="dcterms:W3CDTF">2016-08-05T06:50:40Z</dcterms:created>
  <dcterms:modified xsi:type="dcterms:W3CDTF">2019-10-15T03:34:10Z</dcterms:modified>
</cp:coreProperties>
</file>