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5c5ed027e8ecd5/เอกสาร/Personal Docs/"/>
    </mc:Choice>
  </mc:AlternateContent>
  <xr:revisionPtr revIDLastSave="52" documentId="8_{D524AE49-66BC-4360-8350-5FEF638AF345}" xr6:coauthVersionLast="47" xr6:coauthVersionMax="47" xr10:uidLastSave="{DA1C9602-7D6F-4D2F-A547-0AEE2553C26A}"/>
  <bookViews>
    <workbookView xWindow="-120" yWindow="-16320" windowWidth="29040" windowHeight="15720" activeTab="5" xr2:uid="{A5920855-58BF-4A3D-8775-F4FBB2051F06}"/>
  </bookViews>
  <sheets>
    <sheet name="Initials" sheetId="2" r:id="rId1"/>
    <sheet name="CardValueProb" sheetId="1" r:id="rId2"/>
    <sheet name="StartHand" sheetId="3" r:id="rId3"/>
    <sheet name="PlayerHand" sheetId="4" r:id="rId4"/>
    <sheet name="BankerHand" sheetId="5" r:id="rId5"/>
    <sheet name="TotalResult" sheetId="6" r:id="rId6"/>
    <sheet name="ExpectedValu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5" l="1"/>
  <c r="D17" i="5"/>
  <c r="C16" i="5"/>
  <c r="B15" i="5"/>
  <c r="C15" i="5"/>
  <c r="D15" i="5"/>
  <c r="E15" i="5"/>
  <c r="F15" i="5"/>
  <c r="G15" i="5"/>
  <c r="H15" i="5"/>
  <c r="I15" i="5"/>
  <c r="J15" i="5"/>
  <c r="K15" i="5"/>
  <c r="B16" i="5"/>
  <c r="D16" i="5"/>
  <c r="E16" i="5"/>
  <c r="F16" i="5"/>
  <c r="G16" i="5"/>
  <c r="H16" i="5"/>
  <c r="I16" i="5"/>
  <c r="J16" i="5"/>
  <c r="K16" i="5"/>
  <c r="B17" i="5"/>
  <c r="C17" i="5"/>
  <c r="E17" i="5"/>
  <c r="F17" i="5"/>
  <c r="G17" i="5"/>
  <c r="H17" i="5"/>
  <c r="I17" i="5"/>
  <c r="J17" i="5"/>
  <c r="K17" i="5"/>
  <c r="F6" i="2"/>
  <c r="H6" i="2"/>
  <c r="I6" i="2"/>
  <c r="F7" i="2"/>
  <c r="H7" i="2"/>
  <c r="I7" i="2"/>
  <c r="F8" i="2"/>
  <c r="H8" i="2"/>
  <c r="I8" i="2"/>
  <c r="G5" i="2"/>
  <c r="H5" i="2"/>
  <c r="I5" i="2"/>
  <c r="J5" i="2"/>
  <c r="P15" i="5"/>
  <c r="P16" i="5"/>
  <c r="P17" i="5"/>
  <c r="P22" i="5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C2" i="3"/>
  <c r="D2" i="3"/>
  <c r="E2" i="3"/>
  <c r="F2" i="3"/>
  <c r="G2" i="3"/>
  <c r="H2" i="3"/>
  <c r="I2" i="3"/>
  <c r="J2" i="3"/>
  <c r="K2" i="3"/>
  <c r="B2" i="3"/>
  <c r="C4" i="2"/>
  <c r="C5" i="2"/>
  <c r="C6" i="2"/>
  <c r="C7" i="2"/>
  <c r="C8" i="2"/>
  <c r="C9" i="2"/>
  <c r="C10" i="2"/>
  <c r="D10" i="2" s="1"/>
  <c r="B9" i="1" s="1"/>
  <c r="C11" i="2"/>
  <c r="D11" i="2" s="1"/>
  <c r="B10" i="1" s="1"/>
  <c r="C12" i="2"/>
  <c r="C13" i="2"/>
  <c r="C14" i="2"/>
  <c r="C15" i="2"/>
  <c r="C3" i="2"/>
  <c r="D1" i="2"/>
  <c r="D13" i="2" s="1"/>
  <c r="D8" i="2" l="1"/>
  <c r="B7" i="1" s="1"/>
  <c r="H19" i="3" s="1"/>
  <c r="D15" i="2"/>
  <c r="D14" i="2"/>
  <c r="B11" i="1" s="1"/>
  <c r="D6" i="2"/>
  <c r="B5" i="1" s="1"/>
  <c r="I17" i="3" s="1"/>
  <c r="D5" i="2"/>
  <c r="B4" i="1" s="1"/>
  <c r="G2" i="1" s="1"/>
  <c r="D12" i="2"/>
  <c r="D4" i="2"/>
  <c r="B3" i="1" s="1"/>
  <c r="D9" i="2"/>
  <c r="B8" i="1" s="1"/>
  <c r="K2" i="1" s="1"/>
  <c r="D7" i="2"/>
  <c r="B6" i="1" s="1"/>
  <c r="I2" i="1" s="1"/>
  <c r="L2" i="1"/>
  <c r="I15" i="3" s="1"/>
  <c r="I21" i="3"/>
  <c r="I19" i="3"/>
  <c r="F2" i="1"/>
  <c r="M2" i="1"/>
  <c r="J20" i="3" s="1"/>
  <c r="D3" i="2"/>
  <c r="B2" i="1" s="1"/>
  <c r="H21" i="3" l="1"/>
  <c r="H22" i="3"/>
  <c r="C18" i="3"/>
  <c r="C19" i="3"/>
  <c r="I22" i="3"/>
  <c r="C15" i="3"/>
  <c r="H18" i="3"/>
  <c r="J2" i="1"/>
  <c r="G19" i="3" s="1"/>
  <c r="F16" i="3"/>
  <c r="F15" i="3"/>
  <c r="D22" i="3"/>
  <c r="D15" i="3"/>
  <c r="D20" i="3"/>
  <c r="D17" i="3"/>
  <c r="H15" i="3"/>
  <c r="C22" i="3"/>
  <c r="C20" i="3"/>
  <c r="E17" i="3"/>
  <c r="I20" i="3"/>
  <c r="H17" i="3"/>
  <c r="C17" i="3"/>
  <c r="I16" i="3"/>
  <c r="H2" i="1"/>
  <c r="E18" i="3" s="1"/>
  <c r="I18" i="3"/>
  <c r="H20" i="3"/>
  <c r="G16" i="3"/>
  <c r="J16" i="3"/>
  <c r="J21" i="3"/>
  <c r="H16" i="3"/>
  <c r="F22" i="3"/>
  <c r="G15" i="3"/>
  <c r="E21" i="3"/>
  <c r="J22" i="3"/>
  <c r="F18" i="3"/>
  <c r="D19" i="3"/>
  <c r="O18" i="5"/>
  <c r="N21" i="5"/>
  <c r="J18" i="3"/>
  <c r="D18" i="3"/>
  <c r="G20" i="3"/>
  <c r="D16" i="3"/>
  <c r="I23" i="3"/>
  <c r="J23" i="3"/>
  <c r="E23" i="3"/>
  <c r="F23" i="3"/>
  <c r="G23" i="3"/>
  <c r="N2" i="1"/>
  <c r="K23" i="3" s="1"/>
  <c r="H23" i="3"/>
  <c r="C23" i="3"/>
  <c r="D23" i="3"/>
  <c r="J19" i="3"/>
  <c r="G22" i="3"/>
  <c r="N19" i="5"/>
  <c r="J17" i="3"/>
  <c r="C16" i="3"/>
  <c r="D21" i="3"/>
  <c r="F20" i="3"/>
  <c r="F17" i="3"/>
  <c r="F19" i="3"/>
  <c r="C21" i="3"/>
  <c r="H14" i="3"/>
  <c r="F14" i="3"/>
  <c r="I14" i="3"/>
  <c r="E2" i="1"/>
  <c r="B23" i="3" s="1"/>
  <c r="B14" i="3"/>
  <c r="J14" i="3"/>
  <c r="C14" i="3"/>
  <c r="D14" i="3"/>
  <c r="E14" i="3"/>
  <c r="J15" i="3"/>
  <c r="F21" i="3"/>
  <c r="E16" i="3" l="1"/>
  <c r="G18" i="3"/>
  <c r="G17" i="3"/>
  <c r="G21" i="3"/>
  <c r="G14" i="3"/>
  <c r="E19" i="3"/>
  <c r="E20" i="3"/>
  <c r="E15" i="3"/>
  <c r="N20" i="5"/>
  <c r="P20" i="5" s="1"/>
  <c r="E22" i="3"/>
  <c r="O21" i="5"/>
  <c r="P21" i="5" s="1"/>
  <c r="O19" i="5"/>
  <c r="P19" i="5" s="1"/>
  <c r="O20" i="5"/>
  <c r="N18" i="5"/>
  <c r="B21" i="3"/>
  <c r="B16" i="3"/>
  <c r="B22" i="3"/>
  <c r="B27" i="3" s="1"/>
  <c r="B19" i="3"/>
  <c r="B34" i="3" s="1"/>
  <c r="B17" i="3"/>
  <c r="B18" i="3"/>
  <c r="B15" i="3"/>
  <c r="B20" i="3"/>
  <c r="K21" i="3"/>
  <c r="K16" i="3"/>
  <c r="K15" i="3"/>
  <c r="B29" i="3" s="1"/>
  <c r="K17" i="3"/>
  <c r="B31" i="3" s="1"/>
  <c r="G7" i="5" s="1"/>
  <c r="K18" i="3"/>
  <c r="K19" i="3"/>
  <c r="K20" i="3"/>
  <c r="K22" i="3"/>
  <c r="K14" i="3"/>
  <c r="B32" i="3" l="1"/>
  <c r="K20" i="5" s="1"/>
  <c r="B28" i="3"/>
  <c r="B36" i="3"/>
  <c r="C4" i="6" s="1"/>
  <c r="B33" i="3"/>
  <c r="D11" i="4" s="1"/>
  <c r="B35" i="3"/>
  <c r="F16" i="4" s="1"/>
  <c r="B30" i="3"/>
  <c r="I5" i="4" s="1"/>
  <c r="E2" i="4"/>
  <c r="H2" i="4"/>
  <c r="E3" i="5"/>
  <c r="K2" i="4"/>
  <c r="I3" i="5"/>
  <c r="D3" i="5"/>
  <c r="G2" i="4"/>
  <c r="J2" i="4"/>
  <c r="J3" i="5"/>
  <c r="D2" i="4"/>
  <c r="F3" i="5"/>
  <c r="K3" i="5"/>
  <c r="H3" i="5"/>
  <c r="I2" i="4"/>
  <c r="F2" i="4"/>
  <c r="G3" i="5"/>
  <c r="C3" i="5"/>
  <c r="C2" i="4"/>
  <c r="B2" i="4"/>
  <c r="B3" i="5"/>
  <c r="H28" i="5"/>
  <c r="F17" i="4"/>
  <c r="B17" i="4"/>
  <c r="K28" i="5"/>
  <c r="C28" i="5"/>
  <c r="J28" i="5"/>
  <c r="I28" i="5"/>
  <c r="G17" i="4"/>
  <c r="J27" i="5"/>
  <c r="B27" i="5"/>
  <c r="H27" i="5"/>
  <c r="H29" i="5" s="1"/>
  <c r="D16" i="4"/>
  <c r="G27" i="5"/>
  <c r="H16" i="4"/>
  <c r="B16" i="4"/>
  <c r="K16" i="4"/>
  <c r="K27" i="5"/>
  <c r="G16" i="4"/>
  <c r="G9" i="5"/>
  <c r="C11" i="4"/>
  <c r="B11" i="4"/>
  <c r="J9" i="5"/>
  <c r="K9" i="5"/>
  <c r="F11" i="4"/>
  <c r="C9" i="5"/>
  <c r="D9" i="5"/>
  <c r="H11" i="4"/>
  <c r="F9" i="5"/>
  <c r="K11" i="4"/>
  <c r="K21" i="5"/>
  <c r="C21" i="5"/>
  <c r="G21" i="5"/>
  <c r="H21" i="5"/>
  <c r="J6" i="5"/>
  <c r="H6" i="5"/>
  <c r="J5" i="4"/>
  <c r="D5" i="4"/>
  <c r="D6" i="5"/>
  <c r="E5" i="4"/>
  <c r="B4" i="4"/>
  <c r="C5" i="5"/>
  <c r="H5" i="5"/>
  <c r="G4" i="4"/>
  <c r="K4" i="4"/>
  <c r="I5" i="5"/>
  <c r="F5" i="5"/>
  <c r="I4" i="4"/>
  <c r="J5" i="5"/>
  <c r="C4" i="4"/>
  <c r="H4" i="4"/>
  <c r="J4" i="4"/>
  <c r="F4" i="4"/>
  <c r="K5" i="5"/>
  <c r="G5" i="5"/>
  <c r="B5" i="5"/>
  <c r="E5" i="5"/>
  <c r="D5" i="5"/>
  <c r="D4" i="4"/>
  <c r="E4" i="4"/>
  <c r="C22" i="5"/>
  <c r="B22" i="5"/>
  <c r="J10" i="5"/>
  <c r="C12" i="4"/>
  <c r="D22" i="5"/>
  <c r="I10" i="5"/>
  <c r="K10" i="5"/>
  <c r="D12" i="4"/>
  <c r="E22" i="5"/>
  <c r="C10" i="5"/>
  <c r="B10" i="5"/>
  <c r="E12" i="4"/>
  <c r="F22" i="5"/>
  <c r="D10" i="5"/>
  <c r="F12" i="4"/>
  <c r="G22" i="5"/>
  <c r="E10" i="5"/>
  <c r="G12" i="4"/>
  <c r="H22" i="5"/>
  <c r="F10" i="5"/>
  <c r="I12" i="4"/>
  <c r="H12" i="4"/>
  <c r="J22" i="5"/>
  <c r="G10" i="5"/>
  <c r="J12" i="4"/>
  <c r="K22" i="5"/>
  <c r="H10" i="5"/>
  <c r="B12" i="4"/>
  <c r="K12" i="4"/>
  <c r="F20" i="5"/>
  <c r="F7" i="5"/>
  <c r="H8" i="5"/>
  <c r="E6" i="4"/>
  <c r="C7" i="5"/>
  <c r="K19" i="5"/>
  <c r="H19" i="5"/>
  <c r="E7" i="5"/>
  <c r="K6" i="4"/>
  <c r="I7" i="5"/>
  <c r="D6" i="4"/>
  <c r="B7" i="5"/>
  <c r="E19" i="5"/>
  <c r="J7" i="5"/>
  <c r="H6" i="4"/>
  <c r="C6" i="4"/>
  <c r="J6" i="4"/>
  <c r="K7" i="5"/>
  <c r="B6" i="4"/>
  <c r="H7" i="5"/>
  <c r="I6" i="4"/>
  <c r="D7" i="5"/>
  <c r="G8" i="5"/>
  <c r="I20" i="5"/>
  <c r="C20" i="5"/>
  <c r="P18" i="5"/>
  <c r="I18" i="5"/>
  <c r="G18" i="5"/>
  <c r="J18" i="5"/>
  <c r="B18" i="5"/>
  <c r="C18" i="5"/>
  <c r="K18" i="5"/>
  <c r="H20" i="5"/>
  <c r="D19" i="5"/>
  <c r="F19" i="5"/>
  <c r="C19" i="5"/>
  <c r="H7" i="4"/>
  <c r="G19" i="5"/>
  <c r="G20" i="5"/>
  <c r="C3" i="4"/>
  <c r="I19" i="5"/>
  <c r="G6" i="4"/>
  <c r="F18" i="5"/>
  <c r="D3" i="4"/>
  <c r="E20" i="5"/>
  <c r="C4" i="5"/>
  <c r="J19" i="5"/>
  <c r="B19" i="5"/>
  <c r="D20" i="5"/>
  <c r="G7" i="4"/>
  <c r="K4" i="5"/>
  <c r="J4" i="5"/>
  <c r="K3" i="4"/>
  <c r="B3" i="4"/>
  <c r="E4" i="5"/>
  <c r="B4" i="5"/>
  <c r="G3" i="4"/>
  <c r="E3" i="4"/>
  <c r="F3" i="4"/>
  <c r="I3" i="4"/>
  <c r="J3" i="4"/>
  <c r="I4" i="5"/>
  <c r="H4" i="5"/>
  <c r="H3" i="4"/>
  <c r="F4" i="5"/>
  <c r="G4" i="5"/>
  <c r="D4" i="5"/>
  <c r="F6" i="4"/>
  <c r="J7" i="4"/>
  <c r="C7" i="4"/>
  <c r="D8" i="5"/>
  <c r="B7" i="4"/>
  <c r="F8" i="5"/>
  <c r="I8" i="5"/>
  <c r="E7" i="4"/>
  <c r="D7" i="4"/>
  <c r="K8" i="5"/>
  <c r="E8" i="5"/>
  <c r="B20" i="5"/>
  <c r="J8" i="5"/>
  <c r="F7" i="4"/>
  <c r="B8" i="5"/>
  <c r="I7" i="4"/>
  <c r="C8" i="5"/>
  <c r="K7" i="4"/>
  <c r="J20" i="5"/>
  <c r="J21" i="5" l="1"/>
  <c r="B9" i="5"/>
  <c r="E28" i="5"/>
  <c r="L28" i="5" s="1"/>
  <c r="K13" i="4"/>
  <c r="H13" i="4"/>
  <c r="B6" i="5"/>
  <c r="C3" i="6"/>
  <c r="H18" i="5"/>
  <c r="E18" i="5"/>
  <c r="E23" i="5" s="1"/>
  <c r="K6" i="5"/>
  <c r="K11" i="5" s="1"/>
  <c r="I21" i="5"/>
  <c r="J11" i="4"/>
  <c r="H9" i="5"/>
  <c r="D27" i="5"/>
  <c r="J16" i="4"/>
  <c r="J18" i="4" s="1"/>
  <c r="H17" i="4"/>
  <c r="D17" i="4"/>
  <c r="D18" i="4" s="1"/>
  <c r="F28" i="5"/>
  <c r="F29" i="5" s="1"/>
  <c r="E6" i="5"/>
  <c r="G5" i="4"/>
  <c r="G8" i="4" s="1"/>
  <c r="D18" i="5"/>
  <c r="C6" i="5"/>
  <c r="C11" i="5" s="1"/>
  <c r="B5" i="4"/>
  <c r="B8" i="4" s="1"/>
  <c r="B17" i="6" s="1"/>
  <c r="E21" i="5"/>
  <c r="E9" i="5"/>
  <c r="E11" i="5" s="1"/>
  <c r="I9" i="5"/>
  <c r="L9" i="5" s="1"/>
  <c r="E27" i="5"/>
  <c r="B4" i="6"/>
  <c r="D4" i="6" s="1"/>
  <c r="J17" i="4"/>
  <c r="E17" i="4"/>
  <c r="G6" i="5"/>
  <c r="G11" i="5" s="1"/>
  <c r="B3" i="6"/>
  <c r="B5" i="6"/>
  <c r="F5" i="4"/>
  <c r="F8" i="4" s="1"/>
  <c r="I6" i="5"/>
  <c r="K5" i="4"/>
  <c r="L3" i="4"/>
  <c r="F6" i="5"/>
  <c r="F11" i="5" s="1"/>
  <c r="H5" i="4"/>
  <c r="H8" i="4" s="1"/>
  <c r="C5" i="4"/>
  <c r="D21" i="5"/>
  <c r="I11" i="4"/>
  <c r="L11" i="4" s="1"/>
  <c r="E11" i="4"/>
  <c r="C27" i="5"/>
  <c r="C29" i="5" s="1"/>
  <c r="F27" i="5"/>
  <c r="E16" i="4"/>
  <c r="E18" i="4" s="1"/>
  <c r="C5" i="6"/>
  <c r="D5" i="6" s="1"/>
  <c r="D28" i="5"/>
  <c r="D29" i="5" s="1"/>
  <c r="K17" i="4"/>
  <c r="K18" i="4" s="1"/>
  <c r="D3" i="6"/>
  <c r="I27" i="5"/>
  <c r="I29" i="5" s="1"/>
  <c r="C17" i="4"/>
  <c r="G28" i="5"/>
  <c r="L19" i="5"/>
  <c r="F21" i="5"/>
  <c r="F23" i="5" s="1"/>
  <c r="B21" i="5"/>
  <c r="B23" i="5" s="1"/>
  <c r="G11" i="4"/>
  <c r="I16" i="4"/>
  <c r="I18" i="4" s="1"/>
  <c r="C16" i="4"/>
  <c r="B28" i="5"/>
  <c r="B29" i="5" s="1"/>
  <c r="I17" i="4"/>
  <c r="G29" i="5"/>
  <c r="L7" i="4"/>
  <c r="L10" i="5"/>
  <c r="J23" i="5"/>
  <c r="G23" i="5"/>
  <c r="D11" i="5"/>
  <c r="L8" i="5"/>
  <c r="L16" i="5"/>
  <c r="L4" i="5"/>
  <c r="L7" i="5"/>
  <c r="L22" i="5"/>
  <c r="L5" i="5"/>
  <c r="B13" i="4"/>
  <c r="B11" i="6" s="1"/>
  <c r="J29" i="5"/>
  <c r="D8" i="4"/>
  <c r="L4" i="4"/>
  <c r="I8" i="4"/>
  <c r="L6" i="4"/>
  <c r="L17" i="5"/>
  <c r="J13" i="4"/>
  <c r="F13" i="4"/>
  <c r="C13" i="4"/>
  <c r="B11" i="5"/>
  <c r="L3" i="5"/>
  <c r="K8" i="4"/>
  <c r="L2" i="4"/>
  <c r="J11" i="5"/>
  <c r="K23" i="5"/>
  <c r="L20" i="5"/>
  <c r="G18" i="4"/>
  <c r="H18" i="4"/>
  <c r="L17" i="4"/>
  <c r="L15" i="5"/>
  <c r="H11" i="5"/>
  <c r="B18" i="4"/>
  <c r="E13" i="4"/>
  <c r="H23" i="5"/>
  <c r="I23" i="5"/>
  <c r="D23" i="5"/>
  <c r="L12" i="4"/>
  <c r="K29" i="5"/>
  <c r="J8" i="4"/>
  <c r="L18" i="5"/>
  <c r="G13" i="4"/>
  <c r="D13" i="4"/>
  <c r="F18" i="4"/>
  <c r="C23" i="5"/>
  <c r="E8" i="4"/>
  <c r="D6" i="6" l="1"/>
  <c r="E29" i="5"/>
  <c r="L19" i="4"/>
  <c r="I13" i="4"/>
  <c r="J9" i="6" s="1"/>
  <c r="I11" i="5"/>
  <c r="L6" i="5"/>
  <c r="L5" i="4"/>
  <c r="E11" i="6"/>
  <c r="D11" i="6"/>
  <c r="C8" i="4"/>
  <c r="C17" i="6" s="1"/>
  <c r="L27" i="5"/>
  <c r="L29" i="5" s="1"/>
  <c r="L21" i="5"/>
  <c r="L23" i="5" s="1"/>
  <c r="L16" i="4"/>
  <c r="L18" i="4" s="1"/>
  <c r="D17" i="6"/>
  <c r="C18" i="4"/>
  <c r="E17" i="6"/>
  <c r="E23" i="6" s="1"/>
  <c r="J10" i="6"/>
  <c r="G11" i="6"/>
  <c r="I11" i="6"/>
  <c r="B16" i="6"/>
  <c r="B15" i="6"/>
  <c r="L8" i="4"/>
  <c r="K10" i="6"/>
  <c r="B10" i="6"/>
  <c r="B9" i="6"/>
  <c r="L13" i="4"/>
  <c r="D10" i="6"/>
  <c r="D9" i="6"/>
  <c r="G17" i="6"/>
  <c r="D16" i="6"/>
  <c r="B23" i="6"/>
  <c r="C11" i="6"/>
  <c r="K11" i="6"/>
  <c r="G15" i="6"/>
  <c r="G16" i="6"/>
  <c r="I17" i="6"/>
  <c r="F9" i="6"/>
  <c r="F10" i="6"/>
  <c r="H17" i="6"/>
  <c r="I16" i="6"/>
  <c r="I15" i="6"/>
  <c r="H11" i="6"/>
  <c r="K17" i="6"/>
  <c r="F11" i="6"/>
  <c r="J16" i="6"/>
  <c r="C16" i="6"/>
  <c r="C15" i="6"/>
  <c r="J17" i="6"/>
  <c r="J23" i="6" s="1"/>
  <c r="H16" i="6"/>
  <c r="E9" i="6"/>
  <c r="E10" i="6"/>
  <c r="F15" i="6"/>
  <c r="F16" i="6"/>
  <c r="J11" i="6"/>
  <c r="I10" i="6"/>
  <c r="I9" i="6"/>
  <c r="F17" i="6"/>
  <c r="F23" i="6" s="1"/>
  <c r="E15" i="6"/>
  <c r="E21" i="6" s="1"/>
  <c r="E16" i="6"/>
  <c r="C10" i="6"/>
  <c r="C9" i="6"/>
  <c r="H10" i="6"/>
  <c r="H9" i="6"/>
  <c r="K16" i="6"/>
  <c r="K15" i="6"/>
  <c r="L11" i="5"/>
  <c r="G9" i="6"/>
  <c r="G10" i="6"/>
  <c r="I22" i="6" l="1"/>
  <c r="J15" i="6"/>
  <c r="J21" i="6" s="1"/>
  <c r="D15" i="6"/>
  <c r="D21" i="6" s="1"/>
  <c r="D23" i="6"/>
  <c r="H15" i="6"/>
  <c r="H21" i="6" s="1"/>
  <c r="F21" i="6"/>
  <c r="K9" i="6"/>
  <c r="K21" i="6" s="1"/>
  <c r="I23" i="6"/>
  <c r="G23" i="6"/>
  <c r="H22" i="6"/>
  <c r="L11" i="6"/>
  <c r="C23" i="6"/>
  <c r="K22" i="6"/>
  <c r="J22" i="6"/>
  <c r="K23" i="6"/>
  <c r="D22" i="6"/>
  <c r="G21" i="6"/>
  <c r="G22" i="6"/>
  <c r="C22" i="6"/>
  <c r="C21" i="6"/>
  <c r="I21" i="6"/>
  <c r="H23" i="6"/>
  <c r="B21" i="6"/>
  <c r="E22" i="6"/>
  <c r="F22" i="6"/>
  <c r="L9" i="6"/>
  <c r="L17" i="6"/>
  <c r="L10" i="6"/>
  <c r="B22" i="6"/>
  <c r="L16" i="6"/>
  <c r="L23" i="6" l="1"/>
  <c r="M23" i="6" s="1"/>
  <c r="L15" i="6"/>
  <c r="L18" i="6" s="1"/>
  <c r="L22" i="6"/>
  <c r="L21" i="6"/>
  <c r="L12" i="6"/>
  <c r="B4" i="7" l="1"/>
  <c r="G8" i="2" s="1"/>
  <c r="M22" i="6"/>
  <c r="B3" i="7"/>
  <c r="B2" i="7"/>
  <c r="L24" i="6"/>
  <c r="M21" i="6"/>
  <c r="M24" i="6" l="1"/>
  <c r="E3" i="7"/>
  <c r="J7" i="2" s="1"/>
  <c r="G7" i="2"/>
  <c r="G6" i="2"/>
  <c r="E2" i="7"/>
  <c r="J6" i="2" s="1"/>
  <c r="E4" i="7"/>
  <c r="J8" i="2" s="1"/>
</calcChain>
</file>

<file path=xl/sharedStrings.xml><?xml version="1.0" encoding="utf-8"?>
<sst xmlns="http://schemas.openxmlformats.org/spreadsheetml/2006/main" count="65" uniqueCount="29">
  <si>
    <t>Decks</t>
  </si>
  <si>
    <t>Cards</t>
  </si>
  <si>
    <t>A</t>
  </si>
  <si>
    <t>J</t>
  </si>
  <si>
    <t>Q</t>
  </si>
  <si>
    <t>K</t>
  </si>
  <si>
    <t>Values</t>
  </si>
  <si>
    <t>Total</t>
  </si>
  <si>
    <t>Prob</t>
  </si>
  <si>
    <t>Card Value</t>
  </si>
  <si>
    <t>Probability</t>
  </si>
  <si>
    <t>Start Hand</t>
  </si>
  <si>
    <t>Player Draw</t>
  </si>
  <si>
    <t>Player Stand</t>
  </si>
  <si>
    <t>Natural</t>
  </si>
  <si>
    <t>Banker Draw on Player Stand</t>
  </si>
  <si>
    <t>Draw</t>
  </si>
  <si>
    <t>Stand</t>
  </si>
  <si>
    <t>Rules</t>
  </si>
  <si>
    <t>Banker Win</t>
  </si>
  <si>
    <t>Tie</t>
  </si>
  <si>
    <t>Player Win</t>
  </si>
  <si>
    <t>Player Draw Card</t>
  </si>
  <si>
    <t>Banker Draw Card On Player Drew</t>
  </si>
  <si>
    <t>BankerWin</t>
  </si>
  <si>
    <t>PlayerWin</t>
  </si>
  <si>
    <t>Return</t>
  </si>
  <si>
    <t>Lose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</si>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</sst>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2" fillId="0" borderId="0" xfId="0" applyNumberFormat="1" applyFont="1"/>
    <xf numFmtId="0" fontId="2" fillId="2" borderId="0" xfId="0" applyFont="1" applyFill="1" applyProtection="1">
      <protection locked="0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C8FB-9A6F-4AAC-823E-91E6C932C5A4}">
  <dimension ref="A1:J15"/>
  <sheetViews>
    <sheetView workbookViewId="0">
      <selection activeCell="A3" sqref="A3:A15"/>
    </sheetView>
  </sheetViews>
  <sheetFormatPr defaultRowHeight="12" x14ac:dyDescent="0.25"/>
  <cols>
    <col min="1" max="16384" width="8.88671875" style="1"/>
  </cols>
  <sheetData>
    <row r="1" spans="1:10" x14ac:dyDescent="0.25">
      <c r="A1" s="1" t="s">
        <v>0</v>
      </c>
      <c r="B1" s="4">
        <v>8</v>
      </c>
      <c r="C1" s="1" t="s">
        <v>7</v>
      </c>
      <c r="D1" s="1">
        <f>4*13*B1</f>
        <v>416</v>
      </c>
    </row>
    <row r="2" spans="1:10" x14ac:dyDescent="0.25">
      <c r="A2" s="1" t="s">
        <v>1</v>
      </c>
      <c r="B2" s="1" t="s">
        <v>6</v>
      </c>
      <c r="C2" s="1" t="s">
        <v>7</v>
      </c>
      <c r="D2" s="1" t="s">
        <v>8</v>
      </c>
    </row>
    <row r="3" spans="1:10" x14ac:dyDescent="0.25">
      <c r="A3" s="5" t="s">
        <v>2</v>
      </c>
      <c r="B3" s="1">
        <v>1</v>
      </c>
      <c r="C3" s="1">
        <f>4*$B$1</f>
        <v>32</v>
      </c>
      <c r="D3" s="1">
        <f>C3/$D$1</f>
        <v>7.6923076923076927E-2</v>
      </c>
    </row>
    <row r="4" spans="1:10" x14ac:dyDescent="0.25">
      <c r="A4" s="5">
        <v>2</v>
      </c>
      <c r="B4" s="1">
        <v>2</v>
      </c>
      <c r="C4" s="1">
        <f t="shared" ref="C4:C15" si="0">4*$B$1</f>
        <v>32</v>
      </c>
      <c r="D4" s="1">
        <f t="shared" ref="D4:D15" si="1">C4/$D$1</f>
        <v>7.6923076923076927E-2</v>
      </c>
    </row>
    <row r="5" spans="1:10" x14ac:dyDescent="0.25">
      <c r="A5" s="5">
        <v>3</v>
      </c>
      <c r="B5" s="1">
        <v>3</v>
      </c>
      <c r="C5" s="1">
        <f t="shared" si="0"/>
        <v>32</v>
      </c>
      <c r="D5" s="1">
        <f t="shared" si="1"/>
        <v>7.6923076923076927E-2</v>
      </c>
      <c r="G5" s="1" t="str">
        <f>ExpectedValue!B1</f>
        <v>Probability</v>
      </c>
      <c r="H5" s="1" t="str">
        <f>ExpectedValue!C1</f>
        <v>Return</v>
      </c>
      <c r="I5" s="1" t="str">
        <f>ExpectedValue!D1</f>
        <v>Lose</v>
      </c>
      <c r="J5" s="1" t="str">
        <f>ExpectedValue!E1</f>
        <v>EV</v>
      </c>
    </row>
    <row r="6" spans="1:10" x14ac:dyDescent="0.25">
      <c r="A6" s="5">
        <v>4</v>
      </c>
      <c r="B6" s="1">
        <v>4</v>
      </c>
      <c r="C6" s="1">
        <f t="shared" si="0"/>
        <v>32</v>
      </c>
      <c r="D6" s="1">
        <f t="shared" si="1"/>
        <v>7.6923076923076927E-2</v>
      </c>
      <c r="F6" s="1" t="str">
        <f>ExpectedValue!A2</f>
        <v>BankerWin</v>
      </c>
      <c r="G6" s="1">
        <f>ExpectedValue!B2</f>
        <v>0.45281439878491481</v>
      </c>
      <c r="H6" s="1">
        <f>ExpectedValue!C2</f>
        <v>0.95</v>
      </c>
      <c r="I6" s="1">
        <f>ExpectedValue!D2</f>
        <v>1</v>
      </c>
      <c r="J6" s="1">
        <f>ExpectedValue!E2</f>
        <v>-2.2086125158942094E-2</v>
      </c>
    </row>
    <row r="7" spans="1:10" x14ac:dyDescent="0.25">
      <c r="A7" s="5">
        <v>5</v>
      </c>
      <c r="B7" s="1">
        <v>5</v>
      </c>
      <c r="C7" s="1">
        <f t="shared" si="0"/>
        <v>32</v>
      </c>
      <c r="D7" s="1">
        <f t="shared" si="1"/>
        <v>7.6923076923076927E-2</v>
      </c>
      <c r="F7" s="1" t="str">
        <f>ExpectedValue!A3</f>
        <v>Tie</v>
      </c>
      <c r="G7" s="1">
        <f>ExpectedValue!B3</f>
        <v>9.4925797210474339E-2</v>
      </c>
      <c r="H7" s="1">
        <f>ExpectedValue!C3</f>
        <v>8</v>
      </c>
      <c r="I7" s="1">
        <f>ExpectedValue!D3</f>
        <v>1</v>
      </c>
      <c r="J7" s="1">
        <f>ExpectedValue!E3</f>
        <v>-0.14566782510573095</v>
      </c>
    </row>
    <row r="8" spans="1:10" x14ac:dyDescent="0.25">
      <c r="A8" s="5">
        <v>6</v>
      </c>
      <c r="B8" s="1">
        <v>6</v>
      </c>
      <c r="C8" s="1">
        <f t="shared" si="0"/>
        <v>32</v>
      </c>
      <c r="D8" s="1">
        <f t="shared" si="1"/>
        <v>7.6923076923076927E-2</v>
      </c>
      <c r="F8" s="1" t="str">
        <f>ExpectedValue!A4</f>
        <v>PlayerWin</v>
      </c>
      <c r="G8" s="1">
        <f>ExpectedValue!B4</f>
        <v>0.45225980400461113</v>
      </c>
      <c r="H8" s="1">
        <f>ExpectedValue!C4</f>
        <v>1</v>
      </c>
      <c r="I8" s="1">
        <f>ExpectedValue!D4</f>
        <v>1</v>
      </c>
      <c r="J8" s="1">
        <f>ExpectedValue!E4</f>
        <v>-5.5459478030367437E-4</v>
      </c>
    </row>
    <row r="9" spans="1:10" x14ac:dyDescent="0.25">
      <c r="A9" s="5">
        <v>7</v>
      </c>
      <c r="B9" s="1">
        <v>7</v>
      </c>
      <c r="C9" s="1">
        <f t="shared" si="0"/>
        <v>32</v>
      </c>
      <c r="D9" s="1">
        <f t="shared" si="1"/>
        <v>7.6923076923076927E-2</v>
      </c>
    </row>
    <row r="10" spans="1:10" x14ac:dyDescent="0.25">
      <c r="A10" s="5">
        <v>8</v>
      </c>
      <c r="B10" s="1">
        <v>8</v>
      </c>
      <c r="C10" s="1">
        <f t="shared" si="0"/>
        <v>32</v>
      </c>
      <c r="D10" s="1">
        <f t="shared" si="1"/>
        <v>7.6923076923076927E-2</v>
      </c>
    </row>
    <row r="11" spans="1:10" x14ac:dyDescent="0.25">
      <c r="A11" s="5">
        <v>9</v>
      </c>
      <c r="B11" s="1">
        <v>9</v>
      </c>
      <c r="C11" s="1">
        <f t="shared" si="0"/>
        <v>32</v>
      </c>
      <c r="D11" s="1">
        <f t="shared" si="1"/>
        <v>7.6923076923076927E-2</v>
      </c>
    </row>
    <row r="12" spans="1:10" x14ac:dyDescent="0.25">
      <c r="A12" s="5">
        <v>10</v>
      </c>
      <c r="B12" s="1">
        <v>10</v>
      </c>
      <c r="C12" s="1">
        <f t="shared" si="0"/>
        <v>32</v>
      </c>
      <c r="D12" s="1">
        <f t="shared" si="1"/>
        <v>7.6923076923076927E-2</v>
      </c>
    </row>
    <row r="13" spans="1:10" x14ac:dyDescent="0.25">
      <c r="A13" s="5" t="s">
        <v>3</v>
      </c>
      <c r="B13" s="1">
        <v>10</v>
      </c>
      <c r="C13" s="1">
        <f t="shared" si="0"/>
        <v>32</v>
      </c>
      <c r="D13" s="1">
        <f t="shared" si="1"/>
        <v>7.6923076923076927E-2</v>
      </c>
    </row>
    <row r="14" spans="1:10" x14ac:dyDescent="0.25">
      <c r="A14" s="5" t="s">
        <v>4</v>
      </c>
      <c r="B14" s="1">
        <v>10</v>
      </c>
      <c r="C14" s="1">
        <f t="shared" si="0"/>
        <v>32</v>
      </c>
      <c r="D14" s="1">
        <f t="shared" si="1"/>
        <v>7.6923076923076927E-2</v>
      </c>
    </row>
    <row r="15" spans="1:10" x14ac:dyDescent="0.25">
      <c r="A15" s="5" t="s">
        <v>5</v>
      </c>
      <c r="B15" s="1">
        <v>10</v>
      </c>
      <c r="C15" s="1">
        <f t="shared" si="0"/>
        <v>32</v>
      </c>
      <c r="D15" s="1">
        <f t="shared" si="1"/>
        <v>7.6923076923076927E-2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DE63-3AEF-4D6B-8791-7F31D1BBD445}">
  <dimension ref="A1:N11"/>
  <sheetViews>
    <sheetView workbookViewId="0">
      <selection activeCell="E46" sqref="E46"/>
    </sheetView>
  </sheetViews>
  <sheetFormatPr defaultRowHeight="12" x14ac:dyDescent="0.25"/>
  <cols>
    <col min="1" max="2" width="8.88671875" style="1" customWidth="1"/>
    <col min="3" max="16384" width="8.88671875" style="1"/>
  </cols>
  <sheetData>
    <row r="1" spans="1:14" x14ac:dyDescent="0.25">
      <c r="A1" s="1" t="s">
        <v>9</v>
      </c>
      <c r="B1" s="1" t="s">
        <v>10</v>
      </c>
      <c r="D1" s="1" t="s">
        <v>9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x14ac:dyDescent="0.25">
      <c r="A2" s="1">
        <v>1</v>
      </c>
      <c r="B2" s="1">
        <f>SUMIF(Initials!B3:B15,CardValueProb!A2:A11,Initials!D3:D15)</f>
        <v>7.6923076923076927E-2</v>
      </c>
      <c r="D2" s="1" t="s">
        <v>10</v>
      </c>
      <c r="E2" s="1">
        <f>B2</f>
        <v>7.6923076923076927E-2</v>
      </c>
      <c r="F2" s="1">
        <f>B3</f>
        <v>7.6923076923076927E-2</v>
      </c>
      <c r="G2" s="1">
        <f>B4</f>
        <v>7.6923076923076927E-2</v>
      </c>
      <c r="H2" s="1">
        <f>B5</f>
        <v>7.6923076923076927E-2</v>
      </c>
      <c r="I2" s="1">
        <f>B6</f>
        <v>7.6923076923076927E-2</v>
      </c>
      <c r="J2" s="1">
        <f>B7</f>
        <v>7.6923076923076927E-2</v>
      </c>
      <c r="K2" s="1">
        <f>B8</f>
        <v>7.6923076923076927E-2</v>
      </c>
      <c r="L2" s="1">
        <f>B9</f>
        <v>7.6923076923076927E-2</v>
      </c>
      <c r="M2" s="1">
        <f>B10</f>
        <v>7.6923076923076927E-2</v>
      </c>
      <c r="N2" s="1">
        <f>B11</f>
        <v>0.30769230769230771</v>
      </c>
    </row>
    <row r="3" spans="1:14" x14ac:dyDescent="0.25">
      <c r="A3" s="1">
        <v>2</v>
      </c>
      <c r="B3" s="1">
        <f>SUMIF(Initials!B4:B16,CardValueProb!A3:A12,Initials!D4:D16)</f>
        <v>7.6923076923076927E-2</v>
      </c>
    </row>
    <row r="4" spans="1:14" x14ac:dyDescent="0.25">
      <c r="A4" s="1">
        <v>3</v>
      </c>
      <c r="B4" s="1">
        <f>SUMIF(Initials!B5:B17,CardValueProb!A4:A13,Initials!D5:D17)</f>
        <v>7.6923076923076927E-2</v>
      </c>
    </row>
    <row r="5" spans="1:14" x14ac:dyDescent="0.25">
      <c r="A5" s="1">
        <v>4</v>
      </c>
      <c r="B5" s="1">
        <f>SUMIF(Initials!B6:B18,CardValueProb!A5:A14,Initials!D6:D18)</f>
        <v>7.6923076923076927E-2</v>
      </c>
    </row>
    <row r="6" spans="1:14" x14ac:dyDescent="0.25">
      <c r="A6" s="1">
        <v>5</v>
      </c>
      <c r="B6" s="1">
        <f>SUMIF(Initials!B7:B19,CardValueProb!A6:A15,Initials!D7:D19)</f>
        <v>7.6923076923076927E-2</v>
      </c>
    </row>
    <row r="7" spans="1:14" x14ac:dyDescent="0.25">
      <c r="A7" s="1">
        <v>6</v>
      </c>
      <c r="B7" s="1">
        <f>SUMIF(Initials!B8:B20,CardValueProb!A7:A16,Initials!D8:D20)</f>
        <v>7.6923076923076927E-2</v>
      </c>
    </row>
    <row r="8" spans="1:14" x14ac:dyDescent="0.25">
      <c r="A8" s="1">
        <v>7</v>
      </c>
      <c r="B8" s="1">
        <f>SUMIF(Initials!B9:B21,CardValueProb!A8:A17,Initials!D9:D21)</f>
        <v>7.6923076923076927E-2</v>
      </c>
    </row>
    <row r="9" spans="1:14" x14ac:dyDescent="0.25">
      <c r="A9" s="1">
        <v>8</v>
      </c>
      <c r="B9" s="1">
        <f>SUMIF(Initials!B10:B22,CardValueProb!A9:A18,Initials!D10:D22)</f>
        <v>7.6923076923076927E-2</v>
      </c>
    </row>
    <row r="10" spans="1:14" x14ac:dyDescent="0.25">
      <c r="A10" s="1">
        <v>9</v>
      </c>
      <c r="B10" s="1">
        <f>SUMIF(Initials!B11:B23,CardValueProb!A10:A19,Initials!D11:D23)</f>
        <v>7.6923076923076927E-2</v>
      </c>
    </row>
    <row r="11" spans="1:14" x14ac:dyDescent="0.25">
      <c r="A11" s="1">
        <v>10</v>
      </c>
      <c r="B11" s="1">
        <f>SUMIF(Initials!B12:B24,CardValueProb!A11:A20,Initials!D12:D24)</f>
        <v>0.30769230769230771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3D84-D6F5-4461-A414-18108FB79122}">
  <dimension ref="A1:K36"/>
  <sheetViews>
    <sheetView workbookViewId="0">
      <selection activeCell="B27" sqref="B27"/>
    </sheetView>
  </sheetViews>
  <sheetFormatPr defaultRowHeight="12" x14ac:dyDescent="0.25"/>
  <cols>
    <col min="1" max="16384" width="8.88671875" style="1"/>
  </cols>
  <sheetData>
    <row r="1" spans="1:1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1">
        <f>MOD(SUM($A2,B$1),10)</f>
        <v>2</v>
      </c>
      <c r="C2" s="1">
        <f t="shared" ref="C2:K11" si="0">MOD(SUM($A2,C$1),10)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0</v>
      </c>
      <c r="K2" s="1">
        <f t="shared" si="0"/>
        <v>1</v>
      </c>
    </row>
    <row r="3" spans="1:11" x14ac:dyDescent="0.25">
      <c r="A3" s="1">
        <v>2</v>
      </c>
      <c r="B3" s="1">
        <f t="shared" ref="B3:B11" si="1">MOD(SUM($A3,B$1),10)</f>
        <v>3</v>
      </c>
      <c r="C3" s="1">
        <f t="shared" si="0"/>
        <v>4</v>
      </c>
      <c r="D3" s="1">
        <f t="shared" si="0"/>
        <v>5</v>
      </c>
      <c r="E3" s="1">
        <f t="shared" si="0"/>
        <v>6</v>
      </c>
      <c r="F3" s="1">
        <f t="shared" si="0"/>
        <v>7</v>
      </c>
      <c r="G3" s="1">
        <f t="shared" si="0"/>
        <v>8</v>
      </c>
      <c r="H3" s="1">
        <f t="shared" si="0"/>
        <v>9</v>
      </c>
      <c r="I3" s="1">
        <f t="shared" si="0"/>
        <v>0</v>
      </c>
      <c r="J3" s="1">
        <f t="shared" si="0"/>
        <v>1</v>
      </c>
      <c r="K3" s="1">
        <f t="shared" si="0"/>
        <v>2</v>
      </c>
    </row>
    <row r="4" spans="1:11" x14ac:dyDescent="0.25">
      <c r="A4" s="1">
        <v>3</v>
      </c>
      <c r="B4" s="1">
        <f t="shared" si="1"/>
        <v>4</v>
      </c>
      <c r="C4" s="1">
        <f t="shared" si="0"/>
        <v>5</v>
      </c>
      <c r="D4" s="1">
        <f t="shared" si="0"/>
        <v>6</v>
      </c>
      <c r="E4" s="1">
        <f t="shared" si="0"/>
        <v>7</v>
      </c>
      <c r="F4" s="1">
        <f t="shared" si="0"/>
        <v>8</v>
      </c>
      <c r="G4" s="1">
        <f t="shared" si="0"/>
        <v>9</v>
      </c>
      <c r="H4" s="1">
        <f t="shared" si="0"/>
        <v>0</v>
      </c>
      <c r="I4" s="1">
        <f t="shared" si="0"/>
        <v>1</v>
      </c>
      <c r="J4" s="1">
        <f t="shared" si="0"/>
        <v>2</v>
      </c>
      <c r="K4" s="1">
        <f t="shared" si="0"/>
        <v>3</v>
      </c>
    </row>
    <row r="5" spans="1:11" x14ac:dyDescent="0.25">
      <c r="A5" s="1">
        <v>4</v>
      </c>
      <c r="B5" s="1">
        <f t="shared" si="1"/>
        <v>5</v>
      </c>
      <c r="C5" s="1">
        <f t="shared" si="0"/>
        <v>6</v>
      </c>
      <c r="D5" s="1">
        <f t="shared" si="0"/>
        <v>7</v>
      </c>
      <c r="E5" s="1">
        <f t="shared" si="0"/>
        <v>8</v>
      </c>
      <c r="F5" s="1">
        <f t="shared" si="0"/>
        <v>9</v>
      </c>
      <c r="G5" s="1">
        <f t="shared" si="0"/>
        <v>0</v>
      </c>
      <c r="H5" s="1">
        <f t="shared" si="0"/>
        <v>1</v>
      </c>
      <c r="I5" s="1">
        <f t="shared" si="0"/>
        <v>2</v>
      </c>
      <c r="J5" s="1">
        <f t="shared" si="0"/>
        <v>3</v>
      </c>
      <c r="K5" s="1">
        <f t="shared" si="0"/>
        <v>4</v>
      </c>
    </row>
    <row r="6" spans="1:11" x14ac:dyDescent="0.25">
      <c r="A6" s="1">
        <v>5</v>
      </c>
      <c r="B6" s="1">
        <f t="shared" si="1"/>
        <v>6</v>
      </c>
      <c r="C6" s="1">
        <f t="shared" si="0"/>
        <v>7</v>
      </c>
      <c r="D6" s="1">
        <f t="shared" si="0"/>
        <v>8</v>
      </c>
      <c r="E6" s="1">
        <f t="shared" si="0"/>
        <v>9</v>
      </c>
      <c r="F6" s="1">
        <f t="shared" si="0"/>
        <v>0</v>
      </c>
      <c r="G6" s="1">
        <f t="shared" si="0"/>
        <v>1</v>
      </c>
      <c r="H6" s="1">
        <f t="shared" si="0"/>
        <v>2</v>
      </c>
      <c r="I6" s="1">
        <f t="shared" si="0"/>
        <v>3</v>
      </c>
      <c r="J6" s="1">
        <f t="shared" si="0"/>
        <v>4</v>
      </c>
      <c r="K6" s="1">
        <f t="shared" si="0"/>
        <v>5</v>
      </c>
    </row>
    <row r="7" spans="1:11" x14ac:dyDescent="0.25">
      <c r="A7" s="1">
        <v>6</v>
      </c>
      <c r="B7" s="1">
        <f t="shared" si="1"/>
        <v>7</v>
      </c>
      <c r="C7" s="1">
        <f t="shared" si="0"/>
        <v>8</v>
      </c>
      <c r="D7" s="1">
        <f t="shared" si="0"/>
        <v>9</v>
      </c>
      <c r="E7" s="1">
        <f t="shared" si="0"/>
        <v>0</v>
      </c>
      <c r="F7" s="1">
        <f t="shared" si="0"/>
        <v>1</v>
      </c>
      <c r="G7" s="1">
        <f t="shared" si="0"/>
        <v>2</v>
      </c>
      <c r="H7" s="1">
        <f t="shared" si="0"/>
        <v>3</v>
      </c>
      <c r="I7" s="1">
        <f t="shared" si="0"/>
        <v>4</v>
      </c>
      <c r="J7" s="1">
        <f t="shared" si="0"/>
        <v>5</v>
      </c>
      <c r="K7" s="1">
        <f t="shared" si="0"/>
        <v>6</v>
      </c>
    </row>
    <row r="8" spans="1:11" x14ac:dyDescent="0.25">
      <c r="A8" s="1">
        <v>7</v>
      </c>
      <c r="B8" s="1">
        <f t="shared" si="1"/>
        <v>8</v>
      </c>
      <c r="C8" s="1">
        <f t="shared" si="0"/>
        <v>9</v>
      </c>
      <c r="D8" s="1">
        <f t="shared" si="0"/>
        <v>0</v>
      </c>
      <c r="E8" s="1">
        <f t="shared" si="0"/>
        <v>1</v>
      </c>
      <c r="F8" s="1">
        <f t="shared" si="0"/>
        <v>2</v>
      </c>
      <c r="G8" s="1">
        <f t="shared" si="0"/>
        <v>3</v>
      </c>
      <c r="H8" s="1">
        <f t="shared" si="0"/>
        <v>4</v>
      </c>
      <c r="I8" s="1">
        <f t="shared" si="0"/>
        <v>5</v>
      </c>
      <c r="J8" s="1">
        <f t="shared" si="0"/>
        <v>6</v>
      </c>
      <c r="K8" s="1">
        <f t="shared" si="0"/>
        <v>7</v>
      </c>
    </row>
    <row r="9" spans="1:11" x14ac:dyDescent="0.25">
      <c r="A9" s="1">
        <v>8</v>
      </c>
      <c r="B9" s="1">
        <f t="shared" si="1"/>
        <v>9</v>
      </c>
      <c r="C9" s="1">
        <f t="shared" si="0"/>
        <v>0</v>
      </c>
      <c r="D9" s="1">
        <f t="shared" si="0"/>
        <v>1</v>
      </c>
      <c r="E9" s="1">
        <f t="shared" si="0"/>
        <v>2</v>
      </c>
      <c r="F9" s="1">
        <f t="shared" si="0"/>
        <v>3</v>
      </c>
      <c r="G9" s="1">
        <f t="shared" si="0"/>
        <v>4</v>
      </c>
      <c r="H9" s="1">
        <f t="shared" si="0"/>
        <v>5</v>
      </c>
      <c r="I9" s="1">
        <f t="shared" si="0"/>
        <v>6</v>
      </c>
      <c r="J9" s="1">
        <f t="shared" si="0"/>
        <v>7</v>
      </c>
      <c r="K9" s="1">
        <f t="shared" si="0"/>
        <v>8</v>
      </c>
    </row>
    <row r="10" spans="1:11" x14ac:dyDescent="0.25">
      <c r="A10" s="1">
        <v>9</v>
      </c>
      <c r="B10" s="1">
        <f t="shared" si="1"/>
        <v>0</v>
      </c>
      <c r="C10" s="1">
        <f t="shared" si="0"/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1">
        <f t="shared" si="0"/>
        <v>6</v>
      </c>
      <c r="I10" s="1">
        <f t="shared" si="0"/>
        <v>7</v>
      </c>
      <c r="J10" s="1">
        <f t="shared" si="0"/>
        <v>8</v>
      </c>
      <c r="K10" s="1">
        <f t="shared" si="0"/>
        <v>9</v>
      </c>
    </row>
    <row r="11" spans="1:11" x14ac:dyDescent="0.25">
      <c r="A11" s="1">
        <v>0</v>
      </c>
      <c r="B11" s="1">
        <f t="shared" si="1"/>
        <v>1</v>
      </c>
      <c r="C11" s="1">
        <f t="shared" si="0"/>
        <v>2</v>
      </c>
      <c r="D11" s="1">
        <f t="shared" si="0"/>
        <v>3</v>
      </c>
      <c r="E11" s="1">
        <f t="shared" si="0"/>
        <v>4</v>
      </c>
      <c r="F11" s="1">
        <f t="shared" si="0"/>
        <v>5</v>
      </c>
      <c r="G11" s="1">
        <f t="shared" si="0"/>
        <v>6</v>
      </c>
      <c r="H11" s="1">
        <f t="shared" si="0"/>
        <v>7</v>
      </c>
      <c r="I11" s="1">
        <f t="shared" si="0"/>
        <v>8</v>
      </c>
      <c r="J11" s="1">
        <f t="shared" si="0"/>
        <v>9</v>
      </c>
      <c r="K11" s="1">
        <f t="shared" si="0"/>
        <v>0</v>
      </c>
    </row>
    <row r="13" spans="1:11" x14ac:dyDescent="0.25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1" x14ac:dyDescent="0.25">
      <c r="A14" s="1">
        <v>1</v>
      </c>
      <c r="B14" s="1">
        <f>VLOOKUP($A14,CardValueProb!$A$2:$B$11,2,FALSE)*HLOOKUP(B$13,CardValueProb!$D$1:$N$2,2,FALSE)</f>
        <v>5.9171597633136102E-3</v>
      </c>
      <c r="C14" s="1">
        <f>VLOOKUP($A14,CardValueProb!$A$2:$B$11,2,FALSE)*HLOOKUP(C$13,CardValueProb!$D$1:$N$2,2,FALSE)</f>
        <v>5.9171597633136102E-3</v>
      </c>
      <c r="D14" s="1">
        <f>VLOOKUP($A14,CardValueProb!$A$2:$B$11,2,FALSE)*HLOOKUP(D$13,CardValueProb!$D$1:$N$2,2,FALSE)</f>
        <v>5.9171597633136102E-3</v>
      </c>
      <c r="E14" s="1">
        <f>VLOOKUP($A14,CardValueProb!$A$2:$B$11,2,FALSE)*HLOOKUP(E$13,CardValueProb!$D$1:$N$2,2,FALSE)</f>
        <v>5.9171597633136102E-3</v>
      </c>
      <c r="F14" s="1">
        <f>VLOOKUP($A14,CardValueProb!$A$2:$B$11,2,FALSE)*HLOOKUP(F$13,CardValueProb!$D$1:$N$2,2,FALSE)</f>
        <v>5.9171597633136102E-3</v>
      </c>
      <c r="G14" s="1">
        <f>VLOOKUP($A14,CardValueProb!$A$2:$B$11,2,FALSE)*HLOOKUP(G$13,CardValueProb!$D$1:$N$2,2,FALSE)</f>
        <v>5.9171597633136102E-3</v>
      </c>
      <c r="H14" s="1">
        <f>VLOOKUP($A14,CardValueProb!$A$2:$B$11,2,FALSE)*HLOOKUP(H$13,CardValueProb!$D$1:$N$2,2,FALSE)</f>
        <v>5.9171597633136102E-3</v>
      </c>
      <c r="I14" s="1">
        <f>VLOOKUP($A14,CardValueProb!$A$2:$B$11,2,FALSE)*HLOOKUP(I$13,CardValueProb!$D$1:$N$2,2,FALSE)</f>
        <v>5.9171597633136102E-3</v>
      </c>
      <c r="J14" s="1">
        <f>VLOOKUP($A14,CardValueProb!$A$2:$B$11,2,FALSE)*HLOOKUP(J$13,CardValueProb!$D$1:$N$2,2,FALSE)</f>
        <v>5.9171597633136102E-3</v>
      </c>
      <c r="K14" s="1">
        <f>VLOOKUP($A14,CardValueProb!$A$2:$B$11,2,FALSE)*HLOOKUP(K$13,CardValueProb!$D$1:$N$2,2,FALSE)</f>
        <v>2.3668639053254441E-2</v>
      </c>
    </row>
    <row r="15" spans="1:11" x14ac:dyDescent="0.25">
      <c r="A15" s="1">
        <v>2</v>
      </c>
      <c r="B15" s="1">
        <f>VLOOKUP($A15,CardValueProb!$A$2:$B$11,2,FALSE)*HLOOKUP(B$13,CardValueProb!$D$1:$N$2,2,FALSE)</f>
        <v>5.9171597633136102E-3</v>
      </c>
      <c r="C15" s="1">
        <f>VLOOKUP($A15,CardValueProb!$A$2:$B$11,2,FALSE)*HLOOKUP(C$13,CardValueProb!$D$1:$N$2,2,FALSE)</f>
        <v>5.9171597633136102E-3</v>
      </c>
      <c r="D15" s="1">
        <f>VLOOKUP($A15,CardValueProb!$A$2:$B$11,2,FALSE)*HLOOKUP(D$13,CardValueProb!$D$1:$N$2,2,FALSE)</f>
        <v>5.9171597633136102E-3</v>
      </c>
      <c r="E15" s="1">
        <f>VLOOKUP($A15,CardValueProb!$A$2:$B$11,2,FALSE)*HLOOKUP(E$13,CardValueProb!$D$1:$N$2,2,FALSE)</f>
        <v>5.9171597633136102E-3</v>
      </c>
      <c r="F15" s="1">
        <f>VLOOKUP($A15,CardValueProb!$A$2:$B$11,2,FALSE)*HLOOKUP(F$13,CardValueProb!$D$1:$N$2,2,FALSE)</f>
        <v>5.9171597633136102E-3</v>
      </c>
      <c r="G15" s="1">
        <f>VLOOKUP($A15,CardValueProb!$A$2:$B$11,2,FALSE)*HLOOKUP(G$13,CardValueProb!$D$1:$N$2,2,FALSE)</f>
        <v>5.9171597633136102E-3</v>
      </c>
      <c r="H15" s="1">
        <f>VLOOKUP($A15,CardValueProb!$A$2:$B$11,2,FALSE)*HLOOKUP(H$13,CardValueProb!$D$1:$N$2,2,FALSE)</f>
        <v>5.9171597633136102E-3</v>
      </c>
      <c r="I15" s="1">
        <f>VLOOKUP($A15,CardValueProb!$A$2:$B$11,2,FALSE)*HLOOKUP(I$13,CardValueProb!$D$1:$N$2,2,FALSE)</f>
        <v>5.9171597633136102E-3</v>
      </c>
      <c r="J15" s="1">
        <f>VLOOKUP($A15,CardValueProb!$A$2:$B$11,2,FALSE)*HLOOKUP(J$13,CardValueProb!$D$1:$N$2,2,FALSE)</f>
        <v>5.9171597633136102E-3</v>
      </c>
      <c r="K15" s="1">
        <f>VLOOKUP($A15,CardValueProb!$A$2:$B$11,2,FALSE)*HLOOKUP(K$13,CardValueProb!$D$1:$N$2,2,FALSE)</f>
        <v>2.3668639053254441E-2</v>
      </c>
    </row>
    <row r="16" spans="1:11" x14ac:dyDescent="0.25">
      <c r="A16" s="1">
        <v>3</v>
      </c>
      <c r="B16" s="1">
        <f>VLOOKUP($A16,CardValueProb!$A$2:$B$11,2,FALSE)*HLOOKUP(B$13,CardValueProb!$D$1:$N$2,2,FALSE)</f>
        <v>5.9171597633136102E-3</v>
      </c>
      <c r="C16" s="1">
        <f>VLOOKUP($A16,CardValueProb!$A$2:$B$11,2,FALSE)*HLOOKUP(C$13,CardValueProb!$D$1:$N$2,2,FALSE)</f>
        <v>5.9171597633136102E-3</v>
      </c>
      <c r="D16" s="1">
        <f>VLOOKUP($A16,CardValueProb!$A$2:$B$11,2,FALSE)*HLOOKUP(D$13,CardValueProb!$D$1:$N$2,2,FALSE)</f>
        <v>5.9171597633136102E-3</v>
      </c>
      <c r="E16" s="1">
        <f>VLOOKUP($A16,CardValueProb!$A$2:$B$11,2,FALSE)*HLOOKUP(E$13,CardValueProb!$D$1:$N$2,2,FALSE)</f>
        <v>5.9171597633136102E-3</v>
      </c>
      <c r="F16" s="1">
        <f>VLOOKUP($A16,CardValueProb!$A$2:$B$11,2,FALSE)*HLOOKUP(F$13,CardValueProb!$D$1:$N$2,2,FALSE)</f>
        <v>5.9171597633136102E-3</v>
      </c>
      <c r="G16" s="1">
        <f>VLOOKUP($A16,CardValueProb!$A$2:$B$11,2,FALSE)*HLOOKUP(G$13,CardValueProb!$D$1:$N$2,2,FALSE)</f>
        <v>5.9171597633136102E-3</v>
      </c>
      <c r="H16" s="1">
        <f>VLOOKUP($A16,CardValueProb!$A$2:$B$11,2,FALSE)*HLOOKUP(H$13,CardValueProb!$D$1:$N$2,2,FALSE)</f>
        <v>5.9171597633136102E-3</v>
      </c>
      <c r="I16" s="1">
        <f>VLOOKUP($A16,CardValueProb!$A$2:$B$11,2,FALSE)*HLOOKUP(I$13,CardValueProb!$D$1:$N$2,2,FALSE)</f>
        <v>5.9171597633136102E-3</v>
      </c>
      <c r="J16" s="1">
        <f>VLOOKUP($A16,CardValueProb!$A$2:$B$11,2,FALSE)*HLOOKUP(J$13,CardValueProb!$D$1:$N$2,2,FALSE)</f>
        <v>5.9171597633136102E-3</v>
      </c>
      <c r="K16" s="1">
        <f>VLOOKUP($A16,CardValueProb!$A$2:$B$11,2,FALSE)*HLOOKUP(K$13,CardValueProb!$D$1:$N$2,2,FALSE)</f>
        <v>2.3668639053254441E-2</v>
      </c>
    </row>
    <row r="17" spans="1:11" x14ac:dyDescent="0.25">
      <c r="A17" s="1">
        <v>4</v>
      </c>
      <c r="B17" s="1">
        <f>VLOOKUP($A17,CardValueProb!$A$2:$B$11,2,FALSE)*HLOOKUP(B$13,CardValueProb!$D$1:$N$2,2,FALSE)</f>
        <v>5.9171597633136102E-3</v>
      </c>
      <c r="C17" s="1">
        <f>VLOOKUP($A17,CardValueProb!$A$2:$B$11,2,FALSE)*HLOOKUP(C$13,CardValueProb!$D$1:$N$2,2,FALSE)</f>
        <v>5.9171597633136102E-3</v>
      </c>
      <c r="D17" s="1">
        <f>VLOOKUP($A17,CardValueProb!$A$2:$B$11,2,FALSE)*HLOOKUP(D$13,CardValueProb!$D$1:$N$2,2,FALSE)</f>
        <v>5.9171597633136102E-3</v>
      </c>
      <c r="E17" s="1">
        <f>VLOOKUP($A17,CardValueProb!$A$2:$B$11,2,FALSE)*HLOOKUP(E$13,CardValueProb!$D$1:$N$2,2,FALSE)</f>
        <v>5.9171597633136102E-3</v>
      </c>
      <c r="F17" s="1">
        <f>VLOOKUP($A17,CardValueProb!$A$2:$B$11,2,FALSE)*HLOOKUP(F$13,CardValueProb!$D$1:$N$2,2,FALSE)</f>
        <v>5.9171597633136102E-3</v>
      </c>
      <c r="G17" s="1">
        <f>VLOOKUP($A17,CardValueProb!$A$2:$B$11,2,FALSE)*HLOOKUP(G$13,CardValueProb!$D$1:$N$2,2,FALSE)</f>
        <v>5.9171597633136102E-3</v>
      </c>
      <c r="H17" s="1">
        <f>VLOOKUP($A17,CardValueProb!$A$2:$B$11,2,FALSE)*HLOOKUP(H$13,CardValueProb!$D$1:$N$2,2,FALSE)</f>
        <v>5.9171597633136102E-3</v>
      </c>
      <c r="I17" s="1">
        <f>VLOOKUP($A17,CardValueProb!$A$2:$B$11,2,FALSE)*HLOOKUP(I$13,CardValueProb!$D$1:$N$2,2,FALSE)</f>
        <v>5.9171597633136102E-3</v>
      </c>
      <c r="J17" s="1">
        <f>VLOOKUP($A17,CardValueProb!$A$2:$B$11,2,FALSE)*HLOOKUP(J$13,CardValueProb!$D$1:$N$2,2,FALSE)</f>
        <v>5.9171597633136102E-3</v>
      </c>
      <c r="K17" s="1">
        <f>VLOOKUP($A17,CardValueProb!$A$2:$B$11,2,FALSE)*HLOOKUP(K$13,CardValueProb!$D$1:$N$2,2,FALSE)</f>
        <v>2.3668639053254441E-2</v>
      </c>
    </row>
    <row r="18" spans="1:11" x14ac:dyDescent="0.25">
      <c r="A18" s="1">
        <v>5</v>
      </c>
      <c r="B18" s="1">
        <f>VLOOKUP($A18,CardValueProb!$A$2:$B$11,2,FALSE)*HLOOKUP(B$13,CardValueProb!$D$1:$N$2,2,FALSE)</f>
        <v>5.9171597633136102E-3</v>
      </c>
      <c r="C18" s="1">
        <f>VLOOKUP($A18,CardValueProb!$A$2:$B$11,2,FALSE)*HLOOKUP(C$13,CardValueProb!$D$1:$N$2,2,FALSE)</f>
        <v>5.9171597633136102E-3</v>
      </c>
      <c r="D18" s="1">
        <f>VLOOKUP($A18,CardValueProb!$A$2:$B$11,2,FALSE)*HLOOKUP(D$13,CardValueProb!$D$1:$N$2,2,FALSE)</f>
        <v>5.9171597633136102E-3</v>
      </c>
      <c r="E18" s="1">
        <f>VLOOKUP($A18,CardValueProb!$A$2:$B$11,2,FALSE)*HLOOKUP(E$13,CardValueProb!$D$1:$N$2,2,FALSE)</f>
        <v>5.9171597633136102E-3</v>
      </c>
      <c r="F18" s="1">
        <f>VLOOKUP($A18,CardValueProb!$A$2:$B$11,2,FALSE)*HLOOKUP(F$13,CardValueProb!$D$1:$N$2,2,FALSE)</f>
        <v>5.9171597633136102E-3</v>
      </c>
      <c r="G18" s="1">
        <f>VLOOKUP($A18,CardValueProb!$A$2:$B$11,2,FALSE)*HLOOKUP(G$13,CardValueProb!$D$1:$N$2,2,FALSE)</f>
        <v>5.9171597633136102E-3</v>
      </c>
      <c r="H18" s="1">
        <f>VLOOKUP($A18,CardValueProb!$A$2:$B$11,2,FALSE)*HLOOKUP(H$13,CardValueProb!$D$1:$N$2,2,FALSE)</f>
        <v>5.9171597633136102E-3</v>
      </c>
      <c r="I18" s="1">
        <f>VLOOKUP($A18,CardValueProb!$A$2:$B$11,2,FALSE)*HLOOKUP(I$13,CardValueProb!$D$1:$N$2,2,FALSE)</f>
        <v>5.9171597633136102E-3</v>
      </c>
      <c r="J18" s="1">
        <f>VLOOKUP($A18,CardValueProb!$A$2:$B$11,2,FALSE)*HLOOKUP(J$13,CardValueProb!$D$1:$N$2,2,FALSE)</f>
        <v>5.9171597633136102E-3</v>
      </c>
      <c r="K18" s="1">
        <f>VLOOKUP($A18,CardValueProb!$A$2:$B$11,2,FALSE)*HLOOKUP(K$13,CardValueProb!$D$1:$N$2,2,FALSE)</f>
        <v>2.3668639053254441E-2</v>
      </c>
    </row>
    <row r="19" spans="1:11" x14ac:dyDescent="0.25">
      <c r="A19" s="1">
        <v>6</v>
      </c>
      <c r="B19" s="1">
        <f>VLOOKUP($A19,CardValueProb!$A$2:$B$11,2,FALSE)*HLOOKUP(B$13,CardValueProb!$D$1:$N$2,2,FALSE)</f>
        <v>5.9171597633136102E-3</v>
      </c>
      <c r="C19" s="1">
        <f>VLOOKUP($A19,CardValueProb!$A$2:$B$11,2,FALSE)*HLOOKUP(C$13,CardValueProb!$D$1:$N$2,2,FALSE)</f>
        <v>5.9171597633136102E-3</v>
      </c>
      <c r="D19" s="1">
        <f>VLOOKUP($A19,CardValueProb!$A$2:$B$11,2,FALSE)*HLOOKUP(D$13,CardValueProb!$D$1:$N$2,2,FALSE)</f>
        <v>5.9171597633136102E-3</v>
      </c>
      <c r="E19" s="1">
        <f>VLOOKUP($A19,CardValueProb!$A$2:$B$11,2,FALSE)*HLOOKUP(E$13,CardValueProb!$D$1:$N$2,2,FALSE)</f>
        <v>5.9171597633136102E-3</v>
      </c>
      <c r="F19" s="1">
        <f>VLOOKUP($A19,CardValueProb!$A$2:$B$11,2,FALSE)*HLOOKUP(F$13,CardValueProb!$D$1:$N$2,2,FALSE)</f>
        <v>5.9171597633136102E-3</v>
      </c>
      <c r="G19" s="1">
        <f>VLOOKUP($A19,CardValueProb!$A$2:$B$11,2,FALSE)*HLOOKUP(G$13,CardValueProb!$D$1:$N$2,2,FALSE)</f>
        <v>5.9171597633136102E-3</v>
      </c>
      <c r="H19" s="1">
        <f>VLOOKUP($A19,CardValueProb!$A$2:$B$11,2,FALSE)*HLOOKUP(H$13,CardValueProb!$D$1:$N$2,2,FALSE)</f>
        <v>5.9171597633136102E-3</v>
      </c>
      <c r="I19" s="1">
        <f>VLOOKUP($A19,CardValueProb!$A$2:$B$11,2,FALSE)*HLOOKUP(I$13,CardValueProb!$D$1:$N$2,2,FALSE)</f>
        <v>5.9171597633136102E-3</v>
      </c>
      <c r="J19" s="1">
        <f>VLOOKUP($A19,CardValueProb!$A$2:$B$11,2,FALSE)*HLOOKUP(J$13,CardValueProb!$D$1:$N$2,2,FALSE)</f>
        <v>5.9171597633136102E-3</v>
      </c>
      <c r="K19" s="1">
        <f>VLOOKUP($A19,CardValueProb!$A$2:$B$11,2,FALSE)*HLOOKUP(K$13,CardValueProb!$D$1:$N$2,2,FALSE)</f>
        <v>2.3668639053254441E-2</v>
      </c>
    </row>
    <row r="20" spans="1:11" x14ac:dyDescent="0.25">
      <c r="A20" s="1">
        <v>7</v>
      </c>
      <c r="B20" s="1">
        <f>VLOOKUP($A20,CardValueProb!$A$2:$B$11,2,FALSE)*HLOOKUP(B$13,CardValueProb!$D$1:$N$2,2,FALSE)</f>
        <v>5.9171597633136102E-3</v>
      </c>
      <c r="C20" s="1">
        <f>VLOOKUP($A20,CardValueProb!$A$2:$B$11,2,FALSE)*HLOOKUP(C$13,CardValueProb!$D$1:$N$2,2,FALSE)</f>
        <v>5.9171597633136102E-3</v>
      </c>
      <c r="D20" s="1">
        <f>VLOOKUP($A20,CardValueProb!$A$2:$B$11,2,FALSE)*HLOOKUP(D$13,CardValueProb!$D$1:$N$2,2,FALSE)</f>
        <v>5.9171597633136102E-3</v>
      </c>
      <c r="E20" s="1">
        <f>VLOOKUP($A20,CardValueProb!$A$2:$B$11,2,FALSE)*HLOOKUP(E$13,CardValueProb!$D$1:$N$2,2,FALSE)</f>
        <v>5.9171597633136102E-3</v>
      </c>
      <c r="F20" s="1">
        <f>VLOOKUP($A20,CardValueProb!$A$2:$B$11,2,FALSE)*HLOOKUP(F$13,CardValueProb!$D$1:$N$2,2,FALSE)</f>
        <v>5.9171597633136102E-3</v>
      </c>
      <c r="G20" s="1">
        <f>VLOOKUP($A20,CardValueProb!$A$2:$B$11,2,FALSE)*HLOOKUP(G$13,CardValueProb!$D$1:$N$2,2,FALSE)</f>
        <v>5.9171597633136102E-3</v>
      </c>
      <c r="H20" s="1">
        <f>VLOOKUP($A20,CardValueProb!$A$2:$B$11,2,FALSE)*HLOOKUP(H$13,CardValueProb!$D$1:$N$2,2,FALSE)</f>
        <v>5.9171597633136102E-3</v>
      </c>
      <c r="I20" s="1">
        <f>VLOOKUP($A20,CardValueProb!$A$2:$B$11,2,FALSE)*HLOOKUP(I$13,CardValueProb!$D$1:$N$2,2,FALSE)</f>
        <v>5.9171597633136102E-3</v>
      </c>
      <c r="J20" s="1">
        <f>VLOOKUP($A20,CardValueProb!$A$2:$B$11,2,FALSE)*HLOOKUP(J$13,CardValueProb!$D$1:$N$2,2,FALSE)</f>
        <v>5.9171597633136102E-3</v>
      </c>
      <c r="K20" s="1">
        <f>VLOOKUP($A20,CardValueProb!$A$2:$B$11,2,FALSE)*HLOOKUP(K$13,CardValueProb!$D$1:$N$2,2,FALSE)</f>
        <v>2.3668639053254441E-2</v>
      </c>
    </row>
    <row r="21" spans="1:11" x14ac:dyDescent="0.25">
      <c r="A21" s="1">
        <v>8</v>
      </c>
      <c r="B21" s="1">
        <f>VLOOKUP($A21,CardValueProb!$A$2:$B$11,2,FALSE)*HLOOKUP(B$13,CardValueProb!$D$1:$N$2,2,FALSE)</f>
        <v>5.9171597633136102E-3</v>
      </c>
      <c r="C21" s="1">
        <f>VLOOKUP($A21,CardValueProb!$A$2:$B$11,2,FALSE)*HLOOKUP(C$13,CardValueProb!$D$1:$N$2,2,FALSE)</f>
        <v>5.9171597633136102E-3</v>
      </c>
      <c r="D21" s="1">
        <f>VLOOKUP($A21,CardValueProb!$A$2:$B$11,2,FALSE)*HLOOKUP(D$13,CardValueProb!$D$1:$N$2,2,FALSE)</f>
        <v>5.9171597633136102E-3</v>
      </c>
      <c r="E21" s="1">
        <f>VLOOKUP($A21,CardValueProb!$A$2:$B$11,2,FALSE)*HLOOKUP(E$13,CardValueProb!$D$1:$N$2,2,FALSE)</f>
        <v>5.9171597633136102E-3</v>
      </c>
      <c r="F21" s="1">
        <f>VLOOKUP($A21,CardValueProb!$A$2:$B$11,2,FALSE)*HLOOKUP(F$13,CardValueProb!$D$1:$N$2,2,FALSE)</f>
        <v>5.9171597633136102E-3</v>
      </c>
      <c r="G21" s="1">
        <f>VLOOKUP($A21,CardValueProb!$A$2:$B$11,2,FALSE)*HLOOKUP(G$13,CardValueProb!$D$1:$N$2,2,FALSE)</f>
        <v>5.9171597633136102E-3</v>
      </c>
      <c r="H21" s="1">
        <f>VLOOKUP($A21,CardValueProb!$A$2:$B$11,2,FALSE)*HLOOKUP(H$13,CardValueProb!$D$1:$N$2,2,FALSE)</f>
        <v>5.9171597633136102E-3</v>
      </c>
      <c r="I21" s="1">
        <f>VLOOKUP($A21,CardValueProb!$A$2:$B$11,2,FALSE)*HLOOKUP(I$13,CardValueProb!$D$1:$N$2,2,FALSE)</f>
        <v>5.9171597633136102E-3</v>
      </c>
      <c r="J21" s="1">
        <f>VLOOKUP($A21,CardValueProb!$A$2:$B$11,2,FALSE)*HLOOKUP(J$13,CardValueProb!$D$1:$N$2,2,FALSE)</f>
        <v>5.9171597633136102E-3</v>
      </c>
      <c r="K21" s="1">
        <f>VLOOKUP($A21,CardValueProb!$A$2:$B$11,2,FALSE)*HLOOKUP(K$13,CardValueProb!$D$1:$N$2,2,FALSE)</f>
        <v>2.3668639053254441E-2</v>
      </c>
    </row>
    <row r="22" spans="1:11" x14ac:dyDescent="0.25">
      <c r="A22" s="1">
        <v>9</v>
      </c>
      <c r="B22" s="1">
        <f>VLOOKUP($A22,CardValueProb!$A$2:$B$11,2,FALSE)*HLOOKUP(B$13,CardValueProb!$D$1:$N$2,2,FALSE)</f>
        <v>5.9171597633136102E-3</v>
      </c>
      <c r="C22" s="1">
        <f>VLOOKUP($A22,CardValueProb!$A$2:$B$11,2,FALSE)*HLOOKUP(C$13,CardValueProb!$D$1:$N$2,2,FALSE)</f>
        <v>5.9171597633136102E-3</v>
      </c>
      <c r="D22" s="1">
        <f>VLOOKUP($A22,CardValueProb!$A$2:$B$11,2,FALSE)*HLOOKUP(D$13,CardValueProb!$D$1:$N$2,2,FALSE)</f>
        <v>5.9171597633136102E-3</v>
      </c>
      <c r="E22" s="1">
        <f>VLOOKUP($A22,CardValueProb!$A$2:$B$11,2,FALSE)*HLOOKUP(E$13,CardValueProb!$D$1:$N$2,2,FALSE)</f>
        <v>5.9171597633136102E-3</v>
      </c>
      <c r="F22" s="1">
        <f>VLOOKUP($A22,CardValueProb!$A$2:$B$11,2,FALSE)*HLOOKUP(F$13,CardValueProb!$D$1:$N$2,2,FALSE)</f>
        <v>5.9171597633136102E-3</v>
      </c>
      <c r="G22" s="1">
        <f>VLOOKUP($A22,CardValueProb!$A$2:$B$11,2,FALSE)*HLOOKUP(G$13,CardValueProb!$D$1:$N$2,2,FALSE)</f>
        <v>5.9171597633136102E-3</v>
      </c>
      <c r="H22" s="1">
        <f>VLOOKUP($A22,CardValueProb!$A$2:$B$11,2,FALSE)*HLOOKUP(H$13,CardValueProb!$D$1:$N$2,2,FALSE)</f>
        <v>5.9171597633136102E-3</v>
      </c>
      <c r="I22" s="1">
        <f>VLOOKUP($A22,CardValueProb!$A$2:$B$11,2,FALSE)*HLOOKUP(I$13,CardValueProb!$D$1:$N$2,2,FALSE)</f>
        <v>5.9171597633136102E-3</v>
      </c>
      <c r="J22" s="1">
        <f>VLOOKUP($A22,CardValueProb!$A$2:$B$11,2,FALSE)*HLOOKUP(J$13,CardValueProb!$D$1:$N$2,2,FALSE)</f>
        <v>5.9171597633136102E-3</v>
      </c>
      <c r="K22" s="1">
        <f>VLOOKUP($A22,CardValueProb!$A$2:$B$11,2,FALSE)*HLOOKUP(K$13,CardValueProb!$D$1:$N$2,2,FALSE)</f>
        <v>2.3668639053254441E-2</v>
      </c>
    </row>
    <row r="23" spans="1:11" x14ac:dyDescent="0.25">
      <c r="A23" s="1">
        <v>10</v>
      </c>
      <c r="B23" s="1">
        <f>VLOOKUP($A23,CardValueProb!$A$2:$B$11,2,FALSE)*HLOOKUP(B$13,CardValueProb!$D$1:$N$2,2,FALSE)</f>
        <v>2.3668639053254441E-2</v>
      </c>
      <c r="C23" s="1">
        <f>VLOOKUP($A23,CardValueProb!$A$2:$B$11,2,FALSE)*HLOOKUP(C$13,CardValueProb!$D$1:$N$2,2,FALSE)</f>
        <v>2.3668639053254441E-2</v>
      </c>
      <c r="D23" s="1">
        <f>VLOOKUP($A23,CardValueProb!$A$2:$B$11,2,FALSE)*HLOOKUP(D$13,CardValueProb!$D$1:$N$2,2,FALSE)</f>
        <v>2.3668639053254441E-2</v>
      </c>
      <c r="E23" s="1">
        <f>VLOOKUP($A23,CardValueProb!$A$2:$B$11,2,FALSE)*HLOOKUP(E$13,CardValueProb!$D$1:$N$2,2,FALSE)</f>
        <v>2.3668639053254441E-2</v>
      </c>
      <c r="F23" s="1">
        <f>VLOOKUP($A23,CardValueProb!$A$2:$B$11,2,FALSE)*HLOOKUP(F$13,CardValueProb!$D$1:$N$2,2,FALSE)</f>
        <v>2.3668639053254441E-2</v>
      </c>
      <c r="G23" s="1">
        <f>VLOOKUP($A23,CardValueProb!$A$2:$B$11,2,FALSE)*HLOOKUP(G$13,CardValueProb!$D$1:$N$2,2,FALSE)</f>
        <v>2.3668639053254441E-2</v>
      </c>
      <c r="H23" s="1">
        <f>VLOOKUP($A23,CardValueProb!$A$2:$B$11,2,FALSE)*HLOOKUP(H$13,CardValueProb!$D$1:$N$2,2,FALSE)</f>
        <v>2.3668639053254441E-2</v>
      </c>
      <c r="I23" s="1">
        <f>VLOOKUP($A23,CardValueProb!$A$2:$B$11,2,FALSE)*HLOOKUP(I$13,CardValueProb!$D$1:$N$2,2,FALSE)</f>
        <v>2.3668639053254441E-2</v>
      </c>
      <c r="J23" s="1">
        <f>VLOOKUP($A23,CardValueProb!$A$2:$B$11,2,FALSE)*HLOOKUP(J$13,CardValueProb!$D$1:$N$2,2,FALSE)</f>
        <v>2.3668639053254441E-2</v>
      </c>
      <c r="K23" s="1">
        <f>VLOOKUP($A23,CardValueProb!$A$2:$B$11,2,FALSE)*HLOOKUP(K$13,CardValueProb!$D$1:$N$2,2,FALSE)</f>
        <v>9.4674556213017763E-2</v>
      </c>
    </row>
    <row r="26" spans="1:11" x14ac:dyDescent="0.25">
      <c r="A26" s="1" t="s">
        <v>11</v>
      </c>
      <c r="B26" s="1" t="s">
        <v>10</v>
      </c>
    </row>
    <row r="27" spans="1:11" x14ac:dyDescent="0.25">
      <c r="A27" s="1">
        <v>0</v>
      </c>
      <c r="B27" s="1">
        <f>SUMIF($B$2:$K$11,A27,$B$14:$K$23)</f>
        <v>0.14792899408284027</v>
      </c>
    </row>
    <row r="28" spans="1:11" x14ac:dyDescent="0.25">
      <c r="A28" s="1">
        <v>1</v>
      </c>
      <c r="B28" s="1">
        <f t="shared" ref="B28:B36" si="2">SUMIF($B$2:$K$11,A28,$B$14:$K$23)</f>
        <v>9.4674556213017763E-2</v>
      </c>
    </row>
    <row r="29" spans="1:11" x14ac:dyDescent="0.25">
      <c r="A29" s="1">
        <v>2</v>
      </c>
      <c r="B29" s="1">
        <f t="shared" si="2"/>
        <v>9.4674556213017763E-2</v>
      </c>
    </row>
    <row r="30" spans="1:11" x14ac:dyDescent="0.25">
      <c r="A30" s="1">
        <v>3</v>
      </c>
      <c r="B30" s="1">
        <f t="shared" si="2"/>
        <v>9.4674556213017763E-2</v>
      </c>
    </row>
    <row r="31" spans="1:11" x14ac:dyDescent="0.25">
      <c r="A31" s="1">
        <v>4</v>
      </c>
      <c r="B31" s="1">
        <f t="shared" si="2"/>
        <v>9.4674556213017763E-2</v>
      </c>
    </row>
    <row r="32" spans="1:11" x14ac:dyDescent="0.25">
      <c r="A32" s="1">
        <v>5</v>
      </c>
      <c r="B32" s="1">
        <f t="shared" si="2"/>
        <v>9.4674556213017763E-2</v>
      </c>
    </row>
    <row r="33" spans="1:2" x14ac:dyDescent="0.25">
      <c r="A33" s="1">
        <v>6</v>
      </c>
      <c r="B33" s="1">
        <f t="shared" si="2"/>
        <v>9.4674556213017763E-2</v>
      </c>
    </row>
    <row r="34" spans="1:2" x14ac:dyDescent="0.25">
      <c r="A34" s="1">
        <v>7</v>
      </c>
      <c r="B34" s="1">
        <f t="shared" si="2"/>
        <v>9.4674556213017763E-2</v>
      </c>
    </row>
    <row r="35" spans="1:2" x14ac:dyDescent="0.25">
      <c r="A35" s="1">
        <v>8</v>
      </c>
      <c r="B35" s="1">
        <f t="shared" si="2"/>
        <v>9.4674556213017763E-2</v>
      </c>
    </row>
    <row r="36" spans="1:2" x14ac:dyDescent="0.25">
      <c r="A36" s="1">
        <v>9</v>
      </c>
      <c r="B36" s="1">
        <f t="shared" si="2"/>
        <v>9.4674556213017763E-2</v>
      </c>
    </row>
  </sheetData>
  <sheetProtection sheet="1" objects="1" scenarios="1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C2E7-F523-44CC-97DF-8AA5ED55408E}">
  <dimension ref="A1:L19"/>
  <sheetViews>
    <sheetView workbookViewId="0">
      <selection activeCell="L25" sqref="L25"/>
    </sheetView>
  </sheetViews>
  <sheetFormatPr defaultRowHeight="12" x14ac:dyDescent="0.25"/>
  <cols>
    <col min="1" max="16384" width="8.88671875" style="1"/>
  </cols>
  <sheetData>
    <row r="1" spans="1:12" x14ac:dyDescent="0.25">
      <c r="A1" s="1" t="s">
        <v>12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7</v>
      </c>
    </row>
    <row r="2" spans="1:12" x14ac:dyDescent="0.25">
      <c r="A2" s="1">
        <v>0</v>
      </c>
      <c r="B2" s="1">
        <f>VLOOKUP($A2,StartHand!$A$27:$B$36,2,FALSE)*CardValueProb!N2</f>
        <v>4.5516613563950856E-2</v>
      </c>
      <c r="C2" s="1">
        <f>VLOOKUP($A2,StartHand!$A$27:$B$36,2,FALSE)*CardValueProb!E2</f>
        <v>1.1379153390987714E-2</v>
      </c>
      <c r="D2" s="1">
        <f>VLOOKUP($A2,StartHand!$A$27:$B$36,2,FALSE)*CardValueProb!F2</f>
        <v>1.1379153390987714E-2</v>
      </c>
      <c r="E2" s="1">
        <f>VLOOKUP($A2,StartHand!$A$27:$B$36,2,FALSE)*CardValueProb!G2</f>
        <v>1.1379153390987714E-2</v>
      </c>
      <c r="F2" s="1">
        <f>VLOOKUP($A2,StartHand!$A$27:$B$36,2,FALSE)*CardValueProb!H2</f>
        <v>1.1379153390987714E-2</v>
      </c>
      <c r="G2" s="1">
        <f>VLOOKUP($A2,StartHand!$A$27:$B$36,2,FALSE)*CardValueProb!I2</f>
        <v>1.1379153390987714E-2</v>
      </c>
      <c r="H2" s="1">
        <f>VLOOKUP($A2,StartHand!$A$27:$B$36,2,FALSE)*CardValueProb!J2</f>
        <v>1.1379153390987714E-2</v>
      </c>
      <c r="I2" s="1">
        <f>VLOOKUP($A2,StartHand!$A$27:$B$36,2,FALSE)*CardValueProb!K2</f>
        <v>1.1379153390987714E-2</v>
      </c>
      <c r="J2" s="1">
        <f>VLOOKUP($A2,StartHand!$A$27:$B$36,2,FALSE)*CardValueProb!L2</f>
        <v>1.1379153390987714E-2</v>
      </c>
      <c r="K2" s="1">
        <f>VLOOKUP($A2,StartHand!$A$27:$B$36,2,FALSE)*CardValueProb!M2</f>
        <v>1.1379153390987714E-2</v>
      </c>
      <c r="L2" s="1">
        <f>SUM(B2:K2)</f>
        <v>0.1479289940828403</v>
      </c>
    </row>
    <row r="3" spans="1:12" x14ac:dyDescent="0.25">
      <c r="A3" s="1">
        <v>1</v>
      </c>
      <c r="B3" s="1">
        <f>VLOOKUP($A3,StartHand!$A$27:$B$36,2,FALSE)*CardValueProb!M2</f>
        <v>7.2826581702321357E-3</v>
      </c>
      <c r="C3" s="1">
        <f>VLOOKUP($A3,StartHand!$A$27:$B$36,2,FALSE)*CardValueProb!N2</f>
        <v>2.9130632680928543E-2</v>
      </c>
      <c r="D3" s="1">
        <f>VLOOKUP($A3,StartHand!$A$27:$B$36,2,FALSE)*CardValueProb!E2</f>
        <v>7.2826581702321357E-3</v>
      </c>
      <c r="E3" s="1">
        <f>VLOOKUP($A3,StartHand!$A$27:$B$36,2,FALSE)*CardValueProb!F2</f>
        <v>7.2826581702321357E-3</v>
      </c>
      <c r="F3" s="1">
        <f>VLOOKUP($A3,StartHand!$A$27:$B$36,2,FALSE)*CardValueProb!G2</f>
        <v>7.2826581702321357E-3</v>
      </c>
      <c r="G3" s="1">
        <f>VLOOKUP($A3,StartHand!$A$27:$B$36,2,FALSE)*CardValueProb!H2</f>
        <v>7.2826581702321357E-3</v>
      </c>
      <c r="H3" s="1">
        <f>VLOOKUP($A3,StartHand!$A$27:$B$36,2,FALSE)*CardValueProb!I2</f>
        <v>7.2826581702321357E-3</v>
      </c>
      <c r="I3" s="1">
        <f>VLOOKUP($A3,StartHand!$A$27:$B$36,2,FALSE)*CardValueProb!J2</f>
        <v>7.2826581702321357E-3</v>
      </c>
      <c r="J3" s="1">
        <f>VLOOKUP($A3,StartHand!$A$27:$B$36,2,FALSE)*CardValueProb!K2</f>
        <v>7.2826581702321357E-3</v>
      </c>
      <c r="K3" s="1">
        <f>VLOOKUP($A3,StartHand!$A$27:$B$36,2,FALSE)*CardValueProb!L2</f>
        <v>7.2826581702321357E-3</v>
      </c>
      <c r="L3" s="1">
        <f t="shared" ref="L3:L17" si="0">SUM(B3:K3)</f>
        <v>9.4674556213017749E-2</v>
      </c>
    </row>
    <row r="4" spans="1:12" x14ac:dyDescent="0.25">
      <c r="A4" s="1">
        <v>2</v>
      </c>
      <c r="B4" s="1">
        <f>VLOOKUP($A4,StartHand!$A$27:$B$36,2,FALSE)*CardValueProb!L2</f>
        <v>7.2826581702321357E-3</v>
      </c>
      <c r="C4" s="1">
        <f>VLOOKUP($A4,StartHand!$A$27:$B$36,2,FALSE)*CardValueProb!M2</f>
        <v>7.2826581702321357E-3</v>
      </c>
      <c r="D4" s="1">
        <f>VLOOKUP($A4,StartHand!$A$27:$B$36,2,FALSE)*CardValueProb!N2</f>
        <v>2.9130632680928543E-2</v>
      </c>
      <c r="E4" s="1">
        <f>VLOOKUP($A4,StartHand!$A$27:$B$36,2,FALSE)*CardValueProb!E2</f>
        <v>7.2826581702321357E-3</v>
      </c>
      <c r="F4" s="1">
        <f>VLOOKUP($A4,StartHand!$A$27:$B$36,2,FALSE)*CardValueProb!F2</f>
        <v>7.2826581702321357E-3</v>
      </c>
      <c r="G4" s="1">
        <f>VLOOKUP($A4,StartHand!$A$27:$B$36,2,FALSE)*CardValueProb!G2</f>
        <v>7.2826581702321357E-3</v>
      </c>
      <c r="H4" s="1">
        <f>VLOOKUP($A4,StartHand!$A$27:$B$36,2,FALSE)*CardValueProb!H2</f>
        <v>7.2826581702321357E-3</v>
      </c>
      <c r="I4" s="1">
        <f>VLOOKUP($A4,StartHand!$A$27:$B$36,2,FALSE)*CardValueProb!I2</f>
        <v>7.2826581702321357E-3</v>
      </c>
      <c r="J4" s="1">
        <f>VLOOKUP($A4,StartHand!$A$27:$B$36,2,FALSE)*CardValueProb!J2</f>
        <v>7.2826581702321357E-3</v>
      </c>
      <c r="K4" s="1">
        <f>VLOOKUP($A4,StartHand!$A$27:$B$36,2,FALSE)*CardValueProb!K2</f>
        <v>7.2826581702321357E-3</v>
      </c>
      <c r="L4" s="1">
        <f t="shared" si="0"/>
        <v>9.4674556213017749E-2</v>
      </c>
    </row>
    <row r="5" spans="1:12" x14ac:dyDescent="0.25">
      <c r="A5" s="1">
        <v>3</v>
      </c>
      <c r="B5" s="1">
        <f>VLOOKUP($A5,StartHand!$A$27:$B$36,2,FALSE)*CardValueProb!K2</f>
        <v>7.2826581702321357E-3</v>
      </c>
      <c r="C5" s="1">
        <f>VLOOKUP($A5,StartHand!$A$27:$B$36,2,FALSE)*CardValueProb!L2</f>
        <v>7.2826581702321357E-3</v>
      </c>
      <c r="D5" s="1">
        <f>VLOOKUP($A5,StartHand!$A$27:$B$36,2,FALSE)*CardValueProb!M2</f>
        <v>7.2826581702321357E-3</v>
      </c>
      <c r="E5" s="1">
        <f>VLOOKUP($A5,StartHand!$A$27:$B$36,2,FALSE)*CardValueProb!N2</f>
        <v>2.9130632680928543E-2</v>
      </c>
      <c r="F5" s="1">
        <f>VLOOKUP($A5,StartHand!$A$27:$B$36,2,FALSE)*CardValueProb!E2</f>
        <v>7.2826581702321357E-3</v>
      </c>
      <c r="G5" s="1">
        <f>VLOOKUP($A5,StartHand!$A$27:$B$36,2,FALSE)*CardValueProb!F2</f>
        <v>7.2826581702321357E-3</v>
      </c>
      <c r="H5" s="1">
        <f>VLOOKUP($A5,StartHand!$A$27:$B$36,2,FALSE)*CardValueProb!G2</f>
        <v>7.2826581702321357E-3</v>
      </c>
      <c r="I5" s="1">
        <f>VLOOKUP($A5,StartHand!$A$27:$B$36,2,FALSE)*CardValueProb!H2</f>
        <v>7.2826581702321357E-3</v>
      </c>
      <c r="J5" s="1">
        <f>VLOOKUP($A5,StartHand!$A$27:$B$36,2,FALSE)*CardValueProb!I2</f>
        <v>7.2826581702321357E-3</v>
      </c>
      <c r="K5" s="1">
        <f>VLOOKUP($A5,StartHand!$A$27:$B$36,2,FALSE)*CardValueProb!J2</f>
        <v>7.2826581702321357E-3</v>
      </c>
      <c r="L5" s="1">
        <f t="shared" si="0"/>
        <v>9.4674556213017749E-2</v>
      </c>
    </row>
    <row r="6" spans="1:12" x14ac:dyDescent="0.25">
      <c r="A6" s="1">
        <v>4</v>
      </c>
      <c r="B6" s="1">
        <f>VLOOKUP($A6,StartHand!$A$27:$B$36,2,FALSE)*CardValueProb!J2</f>
        <v>7.2826581702321357E-3</v>
      </c>
      <c r="C6" s="1">
        <f>VLOOKUP($A6,StartHand!$A$27:$B$36,2,FALSE)*CardValueProb!K2</f>
        <v>7.2826581702321357E-3</v>
      </c>
      <c r="D6" s="1">
        <f>VLOOKUP($A6,StartHand!$A$27:$B$36,2,FALSE)*CardValueProb!L2</f>
        <v>7.2826581702321357E-3</v>
      </c>
      <c r="E6" s="1">
        <f>VLOOKUP($A6,StartHand!$A$27:$B$36,2,FALSE)*CardValueProb!M2</f>
        <v>7.2826581702321357E-3</v>
      </c>
      <c r="F6" s="1">
        <f>VLOOKUP($A6,StartHand!$A$27:$B$36,2,FALSE)*CardValueProb!N2</f>
        <v>2.9130632680928543E-2</v>
      </c>
      <c r="G6" s="1">
        <f>VLOOKUP($A6,StartHand!$A$27:$B$36,2,FALSE)*CardValueProb!E2</f>
        <v>7.2826581702321357E-3</v>
      </c>
      <c r="H6" s="1">
        <f>VLOOKUP($A6,StartHand!$A$27:$B$36,2,FALSE)*CardValueProb!F2</f>
        <v>7.2826581702321357E-3</v>
      </c>
      <c r="I6" s="1">
        <f>VLOOKUP($A6,StartHand!$A$27:$B$36,2,FALSE)*CardValueProb!G2</f>
        <v>7.2826581702321357E-3</v>
      </c>
      <c r="J6" s="1">
        <f>VLOOKUP($A6,StartHand!$A$27:$B$36,2,FALSE)*CardValueProb!H2</f>
        <v>7.2826581702321357E-3</v>
      </c>
      <c r="K6" s="1">
        <f>VLOOKUP($A6,StartHand!$A$27:$B$36,2,FALSE)*CardValueProb!I2</f>
        <v>7.2826581702321357E-3</v>
      </c>
      <c r="L6" s="1">
        <f t="shared" si="0"/>
        <v>9.4674556213017749E-2</v>
      </c>
    </row>
    <row r="7" spans="1:12" x14ac:dyDescent="0.25">
      <c r="A7" s="1">
        <v>5</v>
      </c>
      <c r="B7" s="1">
        <f>VLOOKUP($A7,StartHand!$A$27:$B$36,2,FALSE)*CardValueProb!I2</f>
        <v>7.2826581702321357E-3</v>
      </c>
      <c r="C7" s="1">
        <f>VLOOKUP($A7,StartHand!$A$27:$B$36,2,FALSE)*CardValueProb!J2</f>
        <v>7.2826581702321357E-3</v>
      </c>
      <c r="D7" s="1">
        <f>VLOOKUP($A7,StartHand!$A$27:$B$36,2,FALSE)*CardValueProb!K2</f>
        <v>7.2826581702321357E-3</v>
      </c>
      <c r="E7" s="1">
        <f>VLOOKUP($A7,StartHand!$A$27:$B$36,2,FALSE)*CardValueProb!L2</f>
        <v>7.2826581702321357E-3</v>
      </c>
      <c r="F7" s="1">
        <f>VLOOKUP($A7,StartHand!$A$27:$B$36,2,FALSE)*CardValueProb!M2</f>
        <v>7.2826581702321357E-3</v>
      </c>
      <c r="G7" s="1">
        <f>VLOOKUP($A7,StartHand!$A$27:$B$36,2,FALSE)*CardValueProb!N2</f>
        <v>2.9130632680928543E-2</v>
      </c>
      <c r="H7" s="1">
        <f>VLOOKUP($A7,StartHand!$A$27:$B$36,2,FALSE)*CardValueProb!E2</f>
        <v>7.2826581702321357E-3</v>
      </c>
      <c r="I7" s="1">
        <f>VLOOKUP($A7,StartHand!$A$27:$B$36,2,FALSE)*CardValueProb!F2</f>
        <v>7.2826581702321357E-3</v>
      </c>
      <c r="J7" s="1">
        <f>VLOOKUP($A7,StartHand!$A$27:$B$36,2,FALSE)*CardValueProb!G2</f>
        <v>7.2826581702321357E-3</v>
      </c>
      <c r="K7" s="1">
        <f>VLOOKUP($A7,StartHand!$A$27:$B$36,2,FALSE)*CardValueProb!H2</f>
        <v>7.2826581702321357E-3</v>
      </c>
      <c r="L7" s="1">
        <f t="shared" si="0"/>
        <v>9.4674556213017749E-2</v>
      </c>
    </row>
    <row r="8" spans="1:12" x14ac:dyDescent="0.25">
      <c r="A8" s="1" t="s">
        <v>7</v>
      </c>
      <c r="B8" s="1">
        <f>SUM(B2:B7)</f>
        <v>8.1929904415111526E-2</v>
      </c>
      <c r="C8" s="1">
        <f t="shared" ref="C8:K8" si="1">SUM(C2:C7)</f>
        <v>6.964041875284481E-2</v>
      </c>
      <c r="D8" s="1">
        <f t="shared" si="1"/>
        <v>6.9640418752844796E-2</v>
      </c>
      <c r="E8" s="1">
        <f t="shared" si="1"/>
        <v>6.9640418752844796E-2</v>
      </c>
      <c r="F8" s="1">
        <f t="shared" si="1"/>
        <v>6.9640418752844796E-2</v>
      </c>
      <c r="G8" s="1">
        <f t="shared" si="1"/>
        <v>6.9640418752844796E-2</v>
      </c>
      <c r="H8" s="1">
        <f t="shared" si="1"/>
        <v>4.7792444242148395E-2</v>
      </c>
      <c r="I8" s="1">
        <f t="shared" si="1"/>
        <v>4.7792444242148395E-2</v>
      </c>
      <c r="J8" s="1">
        <f t="shared" si="1"/>
        <v>4.7792444242148395E-2</v>
      </c>
      <c r="K8" s="1">
        <f t="shared" si="1"/>
        <v>4.7792444242148395E-2</v>
      </c>
      <c r="L8" s="1">
        <f>SUM(L2:L7)</f>
        <v>0.62130177514792906</v>
      </c>
    </row>
    <row r="10" spans="1:12" x14ac:dyDescent="0.25">
      <c r="A10" s="1" t="s">
        <v>13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 t="s">
        <v>7</v>
      </c>
    </row>
    <row r="11" spans="1:12" x14ac:dyDescent="0.25">
      <c r="A11" s="1">
        <v>6</v>
      </c>
      <c r="B11" s="1">
        <f>VLOOKUP($A11,StartHand!$A$27:$B$36,2,FALSE)*0</f>
        <v>0</v>
      </c>
      <c r="C11" s="1">
        <f>VLOOKUP($A11,StartHand!$A$27:$B$36,2,FALSE)*0</f>
        <v>0</v>
      </c>
      <c r="D11" s="1">
        <f>VLOOKUP($A11,StartHand!$A$27:$B$36,2,FALSE)*0</f>
        <v>0</v>
      </c>
      <c r="E11" s="1">
        <f>VLOOKUP($A11,StartHand!$A$27:$B$36,2,FALSE)*0</f>
        <v>0</v>
      </c>
      <c r="F11" s="1">
        <f>VLOOKUP($A11,StartHand!$A$27:$B$36,2,FALSE)*0</f>
        <v>0</v>
      </c>
      <c r="G11" s="1">
        <f>VLOOKUP($A11,StartHand!$A$27:$B$36,2,FALSE)*0</f>
        <v>0</v>
      </c>
      <c r="H11" s="1">
        <f>VLOOKUP($A11,StartHand!$A$27:$B$36,2,FALSE)*1</f>
        <v>9.4674556213017763E-2</v>
      </c>
      <c r="I11" s="1">
        <f>VLOOKUP($A11,StartHand!$A$27:$B$36,2,FALSE)*0</f>
        <v>0</v>
      </c>
      <c r="J11" s="1">
        <f>VLOOKUP($A11,StartHand!$A$27:$B$36,2,FALSE)*0</f>
        <v>0</v>
      </c>
      <c r="K11" s="1">
        <f>VLOOKUP($A11,StartHand!$A$27:$B$36,2,FALSE)*0</f>
        <v>0</v>
      </c>
      <c r="L11" s="1">
        <f t="shared" si="0"/>
        <v>9.4674556213017763E-2</v>
      </c>
    </row>
    <row r="12" spans="1:12" x14ac:dyDescent="0.25">
      <c r="A12" s="1">
        <v>7</v>
      </c>
      <c r="B12" s="1">
        <f>VLOOKUP($A12,StartHand!$A$27:$B$36,2,FALSE)*0</f>
        <v>0</v>
      </c>
      <c r="C12" s="1">
        <f>VLOOKUP($A12,StartHand!$A$27:$B$36,2,FALSE)*0</f>
        <v>0</v>
      </c>
      <c r="D12" s="1">
        <f>VLOOKUP($A12,StartHand!$A$27:$B$36,2,FALSE)*0</f>
        <v>0</v>
      </c>
      <c r="E12" s="1">
        <f>VLOOKUP($A12,StartHand!$A$27:$B$36,2,FALSE)*0</f>
        <v>0</v>
      </c>
      <c r="F12" s="1">
        <f>VLOOKUP($A12,StartHand!$A$27:$B$36,2,FALSE)*0</f>
        <v>0</v>
      </c>
      <c r="G12" s="1">
        <f>VLOOKUP($A12,StartHand!$A$27:$B$36,2,FALSE)*0</f>
        <v>0</v>
      </c>
      <c r="H12" s="1">
        <f>VLOOKUP($A12,StartHand!$A$27:$B$36,2,FALSE)*0</f>
        <v>0</v>
      </c>
      <c r="I12" s="1">
        <f>VLOOKUP($A12,StartHand!$A$27:$B$36,2,FALSE)*1</f>
        <v>9.4674556213017763E-2</v>
      </c>
      <c r="J12" s="1">
        <f>VLOOKUP($A12,StartHand!$A$27:$B$36,2,FALSE)*0</f>
        <v>0</v>
      </c>
      <c r="K12" s="1">
        <f>VLOOKUP($A12,StartHand!$A$27:$B$36,2,FALSE)*0</f>
        <v>0</v>
      </c>
      <c r="L12" s="1">
        <f t="shared" si="0"/>
        <v>9.4674556213017763E-2</v>
      </c>
    </row>
    <row r="13" spans="1:12" x14ac:dyDescent="0.25">
      <c r="A13" s="1" t="s">
        <v>7</v>
      </c>
      <c r="B13" s="1">
        <f>SUM(B11:B12)</f>
        <v>0</v>
      </c>
      <c r="C13" s="1">
        <f t="shared" ref="C13:K13" si="2">SUM(C11:C12)</f>
        <v>0</v>
      </c>
      <c r="D13" s="1">
        <f t="shared" si="2"/>
        <v>0</v>
      </c>
      <c r="E13" s="1">
        <f t="shared" si="2"/>
        <v>0</v>
      </c>
      <c r="F13" s="1">
        <f t="shared" si="2"/>
        <v>0</v>
      </c>
      <c r="G13" s="1">
        <f t="shared" si="2"/>
        <v>0</v>
      </c>
      <c r="H13" s="1">
        <f t="shared" si="2"/>
        <v>9.4674556213017763E-2</v>
      </c>
      <c r="I13" s="1">
        <f t="shared" si="2"/>
        <v>9.4674556213017763E-2</v>
      </c>
      <c r="J13" s="1">
        <f t="shared" si="2"/>
        <v>0</v>
      </c>
      <c r="K13" s="1">
        <f t="shared" si="2"/>
        <v>0</v>
      </c>
      <c r="L13" s="1">
        <f>SUM(L11:L12)</f>
        <v>0.18934911242603553</v>
      </c>
    </row>
    <row r="15" spans="1:12" x14ac:dyDescent="0.25">
      <c r="A15" s="1" t="s">
        <v>14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 t="s">
        <v>7</v>
      </c>
    </row>
    <row r="16" spans="1:12" x14ac:dyDescent="0.25">
      <c r="A16" s="1">
        <v>8</v>
      </c>
      <c r="B16" s="1">
        <f>VLOOKUP($A16,StartHand!$A$27:$B$36,2,FALSE)*0</f>
        <v>0</v>
      </c>
      <c r="C16" s="1">
        <f>VLOOKUP($A16,StartHand!$A$27:$B$36,2,FALSE)*0</f>
        <v>0</v>
      </c>
      <c r="D16" s="1">
        <f>VLOOKUP($A16,StartHand!$A$27:$B$36,2,FALSE)*0</f>
        <v>0</v>
      </c>
      <c r="E16" s="1">
        <f>VLOOKUP($A16,StartHand!$A$27:$B$36,2,FALSE)*0</f>
        <v>0</v>
      </c>
      <c r="F16" s="1">
        <f>VLOOKUP($A16,StartHand!$A$27:$B$36,2,FALSE)*0</f>
        <v>0</v>
      </c>
      <c r="G16" s="1">
        <f>VLOOKUP($A16,StartHand!$A$27:$B$36,2,FALSE)*0</f>
        <v>0</v>
      </c>
      <c r="H16" s="1">
        <f>VLOOKUP($A16,StartHand!$A$27:$B$36,2,FALSE)*0</f>
        <v>0</v>
      </c>
      <c r="I16" s="1">
        <f>VLOOKUP($A16,StartHand!$A$27:$B$36,2,FALSE)*0</f>
        <v>0</v>
      </c>
      <c r="J16" s="1">
        <f>VLOOKUP($A16,StartHand!$A$27:$B$36,2,FALSE)*1</f>
        <v>9.4674556213017763E-2</v>
      </c>
      <c r="K16" s="1">
        <f>VLOOKUP($A16,StartHand!$A$27:$B$36,2,FALSE)*0</f>
        <v>0</v>
      </c>
      <c r="L16" s="1">
        <f t="shared" si="0"/>
        <v>9.4674556213017763E-2</v>
      </c>
    </row>
    <row r="17" spans="1:12" x14ac:dyDescent="0.25">
      <c r="A17" s="1">
        <v>9</v>
      </c>
      <c r="B17" s="1">
        <f>VLOOKUP($A17,StartHand!$A$27:$B$36,2,FALSE)*0</f>
        <v>0</v>
      </c>
      <c r="C17" s="1">
        <f>VLOOKUP($A17,StartHand!$A$27:$B$36,2,FALSE)*0</f>
        <v>0</v>
      </c>
      <c r="D17" s="1">
        <f>VLOOKUP($A17,StartHand!$A$27:$B$36,2,FALSE)*0</f>
        <v>0</v>
      </c>
      <c r="E17" s="1">
        <f>VLOOKUP($A17,StartHand!$A$27:$B$36,2,FALSE)*0</f>
        <v>0</v>
      </c>
      <c r="F17" s="1">
        <f>VLOOKUP($A17,StartHand!$A$27:$B$36,2,FALSE)*0</f>
        <v>0</v>
      </c>
      <c r="G17" s="1">
        <f>VLOOKUP($A17,StartHand!$A$27:$B$36,2,FALSE)*0</f>
        <v>0</v>
      </c>
      <c r="H17" s="1">
        <f>VLOOKUP($A17,StartHand!$A$27:$B$36,2,FALSE)*0</f>
        <v>0</v>
      </c>
      <c r="I17" s="1">
        <f>VLOOKUP($A17,StartHand!$A$27:$B$36,2,FALSE)*0</f>
        <v>0</v>
      </c>
      <c r="J17" s="1">
        <f>VLOOKUP($A17,StartHand!$A$27:$B$36,2,FALSE)*0</f>
        <v>0</v>
      </c>
      <c r="K17" s="1">
        <f>VLOOKUP($A17,StartHand!$A$27:$B$36,2,FALSE)*1</f>
        <v>9.4674556213017763E-2</v>
      </c>
      <c r="L17" s="1">
        <f t="shared" si="0"/>
        <v>9.4674556213017763E-2</v>
      </c>
    </row>
    <row r="18" spans="1:12" x14ac:dyDescent="0.25">
      <c r="A18" s="1" t="s">
        <v>7</v>
      </c>
      <c r="B18" s="1">
        <f>SUM(B16:B17)</f>
        <v>0</v>
      </c>
      <c r="C18" s="1">
        <f t="shared" ref="C18:K18" si="3">SUM(C16:C17)</f>
        <v>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9.4674556213017763E-2</v>
      </c>
      <c r="K18" s="1">
        <f t="shared" si="3"/>
        <v>9.4674556213017763E-2</v>
      </c>
      <c r="L18" s="1">
        <f>SUM(L16:L17)</f>
        <v>0.18934911242603553</v>
      </c>
    </row>
    <row r="19" spans="1:12" x14ac:dyDescent="0.25">
      <c r="L19" s="1">
        <f>SUM(B2:K7,B11:K12,B16:K17)</f>
        <v>1.0000000000000002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A5AE-D1B4-4953-BA56-1DFE67AD6368}">
  <dimension ref="A1:P29"/>
  <sheetViews>
    <sheetView workbookViewId="0">
      <selection activeCell="I24" sqref="I24"/>
    </sheetView>
  </sheetViews>
  <sheetFormatPr defaultRowHeight="14.4" x14ac:dyDescent="0.3"/>
  <sheetData>
    <row r="1" spans="1:16" x14ac:dyDescent="0.3">
      <c r="A1" t="s">
        <v>15</v>
      </c>
    </row>
    <row r="2" spans="1:16" x14ac:dyDescent="0.3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 t="s">
        <v>7</v>
      </c>
    </row>
    <row r="3" spans="1:16" x14ac:dyDescent="0.3">
      <c r="A3" s="1">
        <v>0</v>
      </c>
      <c r="B3" s="1">
        <f>VLOOKUP($A3,StartHand!$A$27:$B$36,2,FALSE)*CardValueProb!N2</f>
        <v>4.5516613563950856E-2</v>
      </c>
      <c r="C3" s="1">
        <f>VLOOKUP($A3,StartHand!$A$27:$B$36,2,FALSE)*CardValueProb!E2</f>
        <v>1.1379153390987714E-2</v>
      </c>
      <c r="D3" s="1">
        <f>VLOOKUP($A3,StartHand!$A$27:$B$36,2,FALSE)*CardValueProb!F2</f>
        <v>1.1379153390987714E-2</v>
      </c>
      <c r="E3" s="1">
        <f>VLOOKUP($A3,StartHand!$A$27:$B$36,2,FALSE)*CardValueProb!G2</f>
        <v>1.1379153390987714E-2</v>
      </c>
      <c r="F3" s="1">
        <f>VLOOKUP($A3,StartHand!$A$27:$B$36,2,FALSE)*CardValueProb!H2</f>
        <v>1.1379153390987714E-2</v>
      </c>
      <c r="G3" s="1">
        <f>VLOOKUP($A3,StartHand!$A$27:$B$36,2,FALSE)*CardValueProb!I2</f>
        <v>1.1379153390987714E-2</v>
      </c>
      <c r="H3" s="1">
        <f>VLOOKUP($A3,StartHand!$A$27:$B$36,2,FALSE)*CardValueProb!J2</f>
        <v>1.1379153390987714E-2</v>
      </c>
      <c r="I3" s="1">
        <f>VLOOKUP($A3,StartHand!$A$27:$B$36,2,FALSE)*CardValueProb!K2</f>
        <v>1.1379153390987714E-2</v>
      </c>
      <c r="J3" s="1">
        <f>VLOOKUP($A3,StartHand!$A$27:$B$36,2,FALSE)*CardValueProb!L2</f>
        <v>1.1379153390987714E-2</v>
      </c>
      <c r="K3" s="1">
        <f>VLOOKUP($A3,StartHand!$A$27:$B$36,2,FALSE)*CardValueProb!M2</f>
        <v>1.1379153390987714E-2</v>
      </c>
      <c r="L3" s="1">
        <f>SUM(B3:K3)</f>
        <v>0.1479289940828403</v>
      </c>
    </row>
    <row r="4" spans="1:16" x14ac:dyDescent="0.3">
      <c r="A4" s="1">
        <v>1</v>
      </c>
      <c r="B4" s="1">
        <f>VLOOKUP($A4,StartHand!$A$27:$B$36,2,FALSE)*CardValueProb!M2</f>
        <v>7.2826581702321357E-3</v>
      </c>
      <c r="C4" s="1">
        <f>VLOOKUP($A4,StartHand!$A$27:$B$36,2,FALSE)*CardValueProb!N2</f>
        <v>2.9130632680928543E-2</v>
      </c>
      <c r="D4" s="1">
        <f>VLOOKUP($A4,StartHand!$A$27:$B$36,2,FALSE)*CardValueProb!E2</f>
        <v>7.2826581702321357E-3</v>
      </c>
      <c r="E4" s="1">
        <f>VLOOKUP($A4,StartHand!$A$27:$B$36,2,FALSE)*CardValueProb!F2</f>
        <v>7.2826581702321357E-3</v>
      </c>
      <c r="F4" s="1">
        <f>VLOOKUP($A4,StartHand!$A$27:$B$36,2,FALSE)*CardValueProb!G2</f>
        <v>7.2826581702321357E-3</v>
      </c>
      <c r="G4" s="1">
        <f>VLOOKUP($A4,StartHand!$A$27:$B$36,2,FALSE)*CardValueProb!H2</f>
        <v>7.2826581702321357E-3</v>
      </c>
      <c r="H4" s="1">
        <f>VLOOKUP($A4,StartHand!$A$27:$B$36,2,FALSE)*CardValueProb!I2</f>
        <v>7.2826581702321357E-3</v>
      </c>
      <c r="I4" s="1">
        <f>VLOOKUP($A4,StartHand!$A$27:$B$36,2,FALSE)*CardValueProb!J2</f>
        <v>7.2826581702321357E-3</v>
      </c>
      <c r="J4" s="1">
        <f>VLOOKUP($A4,StartHand!$A$27:$B$36,2,FALSE)*CardValueProb!K2</f>
        <v>7.2826581702321357E-3</v>
      </c>
      <c r="K4" s="1">
        <f>VLOOKUP($A4,StartHand!$A$27:$B$36,2,FALSE)*CardValueProb!L2</f>
        <v>7.2826581702321357E-3</v>
      </c>
      <c r="L4" s="1">
        <f t="shared" ref="L4:L10" si="0">SUM(B4:K4)</f>
        <v>9.4674556213017749E-2</v>
      </c>
    </row>
    <row r="5" spans="1:16" x14ac:dyDescent="0.3">
      <c r="A5" s="1">
        <v>2</v>
      </c>
      <c r="B5" s="1">
        <f>VLOOKUP($A5,StartHand!$A$27:$B$36,2,FALSE)*CardValueProb!L2</f>
        <v>7.2826581702321357E-3</v>
      </c>
      <c r="C5" s="1">
        <f>VLOOKUP($A5,StartHand!$A$27:$B$36,2,FALSE)*CardValueProb!M2</f>
        <v>7.2826581702321357E-3</v>
      </c>
      <c r="D5" s="1">
        <f>VLOOKUP($A5,StartHand!$A$27:$B$36,2,FALSE)*CardValueProb!N2</f>
        <v>2.9130632680928543E-2</v>
      </c>
      <c r="E5" s="1">
        <f>VLOOKUP($A5,StartHand!$A$27:$B$36,2,FALSE)*CardValueProb!E2</f>
        <v>7.2826581702321357E-3</v>
      </c>
      <c r="F5" s="1">
        <f>VLOOKUP($A5,StartHand!$A$27:$B$36,2,FALSE)*CardValueProb!F2</f>
        <v>7.2826581702321357E-3</v>
      </c>
      <c r="G5" s="1">
        <f>VLOOKUP($A5,StartHand!$A$27:$B$36,2,FALSE)*CardValueProb!G2</f>
        <v>7.2826581702321357E-3</v>
      </c>
      <c r="H5" s="1">
        <f>VLOOKUP($A5,StartHand!$A$27:$B$36,2,FALSE)*CardValueProb!H2</f>
        <v>7.2826581702321357E-3</v>
      </c>
      <c r="I5" s="1">
        <f>VLOOKUP($A5,StartHand!$A$27:$B$36,2,FALSE)*CardValueProb!I2</f>
        <v>7.2826581702321357E-3</v>
      </c>
      <c r="J5" s="1">
        <f>VLOOKUP($A5,StartHand!$A$27:$B$36,2,FALSE)*CardValueProb!J2</f>
        <v>7.2826581702321357E-3</v>
      </c>
      <c r="K5" s="1">
        <f>VLOOKUP($A5,StartHand!$A$27:$B$36,2,FALSE)*CardValueProb!K2</f>
        <v>7.2826581702321357E-3</v>
      </c>
      <c r="L5" s="1">
        <f t="shared" si="0"/>
        <v>9.4674556213017749E-2</v>
      </c>
    </row>
    <row r="6" spans="1:16" x14ac:dyDescent="0.3">
      <c r="A6" s="1">
        <v>3</v>
      </c>
      <c r="B6" s="1">
        <f>VLOOKUP($A6,StartHand!$A$27:$B$36,2,FALSE)*CardValueProb!K2</f>
        <v>7.2826581702321357E-3</v>
      </c>
      <c r="C6" s="1">
        <f>VLOOKUP($A6,StartHand!$A$27:$B$36,2,FALSE)*CardValueProb!L2</f>
        <v>7.2826581702321357E-3</v>
      </c>
      <c r="D6" s="1">
        <f>VLOOKUP($A6,StartHand!$A$27:$B$36,2,FALSE)*CardValueProb!M2</f>
        <v>7.2826581702321357E-3</v>
      </c>
      <c r="E6" s="1">
        <f>VLOOKUP($A6,StartHand!$A$27:$B$36,2,FALSE)*CardValueProb!N2</f>
        <v>2.9130632680928543E-2</v>
      </c>
      <c r="F6" s="1">
        <f>VLOOKUP($A6,StartHand!$A$27:$B$36,2,FALSE)*CardValueProb!E2</f>
        <v>7.2826581702321357E-3</v>
      </c>
      <c r="G6" s="1">
        <f>VLOOKUP($A6,StartHand!$A$27:$B$36,2,FALSE)*CardValueProb!F2</f>
        <v>7.2826581702321357E-3</v>
      </c>
      <c r="H6" s="1">
        <f>VLOOKUP($A6,StartHand!$A$27:$B$36,2,FALSE)*CardValueProb!G2</f>
        <v>7.2826581702321357E-3</v>
      </c>
      <c r="I6" s="1">
        <f>VLOOKUP($A6,StartHand!$A$27:$B$36,2,FALSE)*CardValueProb!H2</f>
        <v>7.2826581702321357E-3</v>
      </c>
      <c r="J6" s="1">
        <f>VLOOKUP($A6,StartHand!$A$27:$B$36,2,FALSE)*CardValueProb!I2</f>
        <v>7.2826581702321357E-3</v>
      </c>
      <c r="K6" s="1">
        <f>VLOOKUP($A6,StartHand!$A$27:$B$36,2,FALSE)*CardValueProb!J2</f>
        <v>7.2826581702321357E-3</v>
      </c>
      <c r="L6" s="1">
        <f t="shared" si="0"/>
        <v>9.4674556213017749E-2</v>
      </c>
    </row>
    <row r="7" spans="1:16" x14ac:dyDescent="0.3">
      <c r="A7" s="1">
        <v>4</v>
      </c>
      <c r="B7" s="1">
        <f>VLOOKUP($A7,StartHand!$A$27:$B$36,2,FALSE)*CardValueProb!J2</f>
        <v>7.2826581702321357E-3</v>
      </c>
      <c r="C7" s="1">
        <f>VLOOKUP($A7,StartHand!$A$27:$B$36,2,FALSE)*CardValueProb!K2</f>
        <v>7.2826581702321357E-3</v>
      </c>
      <c r="D7" s="1">
        <f>VLOOKUP($A7,StartHand!$A$27:$B$36,2,FALSE)*CardValueProb!L2</f>
        <v>7.2826581702321357E-3</v>
      </c>
      <c r="E7" s="1">
        <f>VLOOKUP($A7,StartHand!$A$27:$B$36,2,FALSE)*CardValueProb!M2</f>
        <v>7.2826581702321357E-3</v>
      </c>
      <c r="F7" s="1">
        <f>VLOOKUP($A7,StartHand!$A$27:$B$36,2,FALSE)*CardValueProb!N2</f>
        <v>2.9130632680928543E-2</v>
      </c>
      <c r="G7" s="1">
        <f>VLOOKUP($A7,StartHand!$A$27:$B$36,2,FALSE)*CardValueProb!E2</f>
        <v>7.2826581702321357E-3</v>
      </c>
      <c r="H7" s="1">
        <f>VLOOKUP($A7,StartHand!$A$27:$B$36,2,FALSE)*CardValueProb!F2</f>
        <v>7.2826581702321357E-3</v>
      </c>
      <c r="I7" s="1">
        <f>VLOOKUP($A7,StartHand!$A$27:$B$36,2,FALSE)*CardValueProb!G2</f>
        <v>7.2826581702321357E-3</v>
      </c>
      <c r="J7" s="1">
        <f>VLOOKUP($A7,StartHand!$A$27:$B$36,2,FALSE)*CardValueProb!H2</f>
        <v>7.2826581702321357E-3</v>
      </c>
      <c r="K7" s="1">
        <f>VLOOKUP($A7,StartHand!$A$27:$B$36,2,FALSE)*CardValueProb!I2</f>
        <v>7.2826581702321357E-3</v>
      </c>
      <c r="L7" s="1">
        <f t="shared" si="0"/>
        <v>9.4674556213017749E-2</v>
      </c>
    </row>
    <row r="8" spans="1:16" x14ac:dyDescent="0.3">
      <c r="A8" s="1">
        <v>5</v>
      </c>
      <c r="B8" s="1">
        <f>VLOOKUP($A8,StartHand!$A$27:$B$36,2,FALSE)*CardValueProb!I2</f>
        <v>7.2826581702321357E-3</v>
      </c>
      <c r="C8" s="1">
        <f>VLOOKUP($A8,StartHand!$A$27:$B$36,2,FALSE)*CardValueProb!J2</f>
        <v>7.2826581702321357E-3</v>
      </c>
      <c r="D8" s="1">
        <f>VLOOKUP($A8,StartHand!$A$27:$B$36,2,FALSE)*CardValueProb!K2</f>
        <v>7.2826581702321357E-3</v>
      </c>
      <c r="E8" s="1">
        <f>VLOOKUP($A8,StartHand!$A$27:$B$36,2,FALSE)*CardValueProb!L2</f>
        <v>7.2826581702321357E-3</v>
      </c>
      <c r="F8" s="1">
        <f>VLOOKUP($A8,StartHand!$A$27:$B$36,2,FALSE)*CardValueProb!M2</f>
        <v>7.2826581702321357E-3</v>
      </c>
      <c r="G8" s="1">
        <f>VLOOKUP($A8,StartHand!$A$27:$B$36,2,FALSE)*CardValueProb!N2</f>
        <v>2.9130632680928543E-2</v>
      </c>
      <c r="H8" s="1">
        <f>VLOOKUP($A8,StartHand!$A$27:$B$36,2,FALSE)*CardValueProb!E2</f>
        <v>7.2826581702321357E-3</v>
      </c>
      <c r="I8" s="1">
        <f>VLOOKUP($A8,StartHand!$A$27:$B$36,2,FALSE)*CardValueProb!F2</f>
        <v>7.2826581702321357E-3</v>
      </c>
      <c r="J8" s="1">
        <f>VLOOKUP($A8,StartHand!$A$27:$B$36,2,FALSE)*CardValueProb!G2</f>
        <v>7.2826581702321357E-3</v>
      </c>
      <c r="K8" s="1">
        <f>VLOOKUP($A8,StartHand!$A$27:$B$36,2,FALSE)*CardValueProb!H2</f>
        <v>7.2826581702321357E-3</v>
      </c>
      <c r="L8" s="1">
        <f t="shared" si="0"/>
        <v>9.4674556213017749E-2</v>
      </c>
    </row>
    <row r="9" spans="1:16" x14ac:dyDescent="0.3">
      <c r="A9" s="1">
        <v>6</v>
      </c>
      <c r="B9" s="1">
        <f>VLOOKUP($A9,StartHand!$A$27:$B$36,2,FALSE)*0</f>
        <v>0</v>
      </c>
      <c r="C9" s="1">
        <f>VLOOKUP($A9,StartHand!$A$27:$B$36,2,FALSE)*0</f>
        <v>0</v>
      </c>
      <c r="D9" s="1">
        <f>VLOOKUP($A9,StartHand!$A$27:$B$36,2,FALSE)*0</f>
        <v>0</v>
      </c>
      <c r="E9" s="1">
        <f>VLOOKUP($A9,StartHand!$A$27:$B$36,2,FALSE)*0</f>
        <v>0</v>
      </c>
      <c r="F9" s="1">
        <f>VLOOKUP($A9,StartHand!$A$27:$B$36,2,FALSE)*0</f>
        <v>0</v>
      </c>
      <c r="G9" s="1">
        <f>VLOOKUP($A9,StartHand!$A$27:$B$36,2,FALSE)*0</f>
        <v>0</v>
      </c>
      <c r="H9" s="1">
        <f>VLOOKUP($A9,StartHand!$A$27:$B$36,2,FALSE)*1</f>
        <v>9.4674556213017763E-2</v>
      </c>
      <c r="I9" s="1">
        <f>VLOOKUP($A9,StartHand!$A$27:$B$36,2,FALSE)*0</f>
        <v>0</v>
      </c>
      <c r="J9" s="1">
        <f>VLOOKUP($A9,StartHand!$A$27:$B$36,2,FALSE)*0</f>
        <v>0</v>
      </c>
      <c r="K9" s="1">
        <f>VLOOKUP($A9,StartHand!$A$27:$B$36,2,FALSE)*0</f>
        <v>0</v>
      </c>
      <c r="L9" s="1">
        <f t="shared" si="0"/>
        <v>9.4674556213017763E-2</v>
      </c>
    </row>
    <row r="10" spans="1:16" x14ac:dyDescent="0.3">
      <c r="A10" s="1">
        <v>7</v>
      </c>
      <c r="B10" s="1">
        <f>VLOOKUP($A10,StartHand!$A$27:$B$36,2,FALSE)*0</f>
        <v>0</v>
      </c>
      <c r="C10" s="1">
        <f>VLOOKUP($A10,StartHand!$A$27:$B$36,2,FALSE)*0</f>
        <v>0</v>
      </c>
      <c r="D10" s="1">
        <f>VLOOKUP($A10,StartHand!$A$27:$B$36,2,FALSE)*0</f>
        <v>0</v>
      </c>
      <c r="E10" s="1">
        <f>VLOOKUP($A10,StartHand!$A$27:$B$36,2,FALSE)*0</f>
        <v>0</v>
      </c>
      <c r="F10" s="1">
        <f>VLOOKUP($A10,StartHand!$A$27:$B$36,2,FALSE)*0</f>
        <v>0</v>
      </c>
      <c r="G10" s="1">
        <f>VLOOKUP($A10,StartHand!$A$27:$B$36,2,FALSE)*0</f>
        <v>0</v>
      </c>
      <c r="H10" s="1">
        <f>VLOOKUP($A10,StartHand!$A$27:$B$36,2,FALSE)*0</f>
        <v>0</v>
      </c>
      <c r="I10" s="1">
        <f>VLOOKUP($A10,StartHand!$A$27:$B$36,2,FALSE)*1</f>
        <v>9.4674556213017763E-2</v>
      </c>
      <c r="J10" s="1">
        <f>VLOOKUP($A10,StartHand!$A$27:$B$36,2,FALSE)*0</f>
        <v>0</v>
      </c>
      <c r="K10" s="1">
        <f>VLOOKUP($A10,StartHand!$A$27:$B$36,2,FALSE)*0</f>
        <v>0</v>
      </c>
      <c r="L10" s="1">
        <f t="shared" si="0"/>
        <v>9.4674556213017763E-2</v>
      </c>
    </row>
    <row r="11" spans="1:16" x14ac:dyDescent="0.3">
      <c r="A11" s="1" t="s">
        <v>7</v>
      </c>
      <c r="B11" s="1">
        <f>SUM(B3:B10)</f>
        <v>8.1929904415111526E-2</v>
      </c>
      <c r="C11" s="1">
        <f t="shared" ref="C11:K11" si="1">SUM(C3:C10)</f>
        <v>6.964041875284481E-2</v>
      </c>
      <c r="D11" s="1">
        <f t="shared" si="1"/>
        <v>6.9640418752844796E-2</v>
      </c>
      <c r="E11" s="1">
        <f t="shared" si="1"/>
        <v>6.9640418752844796E-2</v>
      </c>
      <c r="F11" s="1">
        <f t="shared" si="1"/>
        <v>6.9640418752844796E-2</v>
      </c>
      <c r="G11" s="1">
        <f t="shared" si="1"/>
        <v>6.9640418752844796E-2</v>
      </c>
      <c r="H11" s="1">
        <f t="shared" si="1"/>
        <v>0.14246700045516617</v>
      </c>
      <c r="I11" s="1">
        <f t="shared" si="1"/>
        <v>0.14246700045516617</v>
      </c>
      <c r="J11" s="1">
        <f t="shared" si="1"/>
        <v>4.7792444242148395E-2</v>
      </c>
      <c r="K11" s="1">
        <f t="shared" si="1"/>
        <v>4.7792444242148395E-2</v>
      </c>
      <c r="L11" s="1">
        <f>SUM(L3:L10)</f>
        <v>0.81065088757396464</v>
      </c>
    </row>
    <row r="13" spans="1:16" x14ac:dyDescent="0.3">
      <c r="A13" t="s">
        <v>23</v>
      </c>
      <c r="N13" t="s">
        <v>18</v>
      </c>
    </row>
    <row r="14" spans="1:16" x14ac:dyDescent="0.3">
      <c r="A14" s="1"/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 t="s">
        <v>7</v>
      </c>
      <c r="N14" t="s">
        <v>16</v>
      </c>
      <c r="O14" t="s">
        <v>17</v>
      </c>
    </row>
    <row r="15" spans="1:16" x14ac:dyDescent="0.3">
      <c r="A15" s="1">
        <v>0</v>
      </c>
      <c r="B15" s="1">
        <f>VLOOKUP($A15,StartHand!$A$27:$B$36,2,FALSE)*(CardValueProb!N2+O15)</f>
        <v>4.5516613563950856E-2</v>
      </c>
      <c r="C15" s="1">
        <f>VLOOKUP($A15,StartHand!$A$27:$B$36,2,FALSE)*CardValueProb!E2</f>
        <v>1.1379153390987714E-2</v>
      </c>
      <c r="D15" s="1">
        <f>VLOOKUP($A15,StartHand!$A$27:$B$36,2,FALSE)*CardValueProb!F2</f>
        <v>1.1379153390987714E-2</v>
      </c>
      <c r="E15" s="1">
        <f>VLOOKUP($A15,StartHand!$A$27:$B$36,2,FALSE)*CardValueProb!G2</f>
        <v>1.1379153390987714E-2</v>
      </c>
      <c r="F15" s="1">
        <f>VLOOKUP($A15,StartHand!$A$27:$B$36,2,FALSE)*CardValueProb!H2</f>
        <v>1.1379153390987714E-2</v>
      </c>
      <c r="G15" s="1">
        <f>VLOOKUP($A15,StartHand!$A$27:$B$36,2,FALSE)*CardValueProb!I2</f>
        <v>1.1379153390987714E-2</v>
      </c>
      <c r="H15" s="1">
        <f>VLOOKUP($A15,StartHand!$A$27:$B$36,2,FALSE)*CardValueProb!J2</f>
        <v>1.1379153390987714E-2</v>
      </c>
      <c r="I15" s="1">
        <f>VLOOKUP($A15,StartHand!$A$27:$B$36,2,FALSE)*CardValueProb!K2</f>
        <v>1.1379153390987714E-2</v>
      </c>
      <c r="J15" s="1">
        <f>VLOOKUP($A15,StartHand!$A$27:$B$36,2,FALSE)*CardValueProb!L2</f>
        <v>1.1379153390987714E-2</v>
      </c>
      <c r="K15" s="1">
        <f>VLOOKUP($A15,StartHand!$A$27:$B$36,2,FALSE)*CardValueProb!M2</f>
        <v>1.1379153390987714E-2</v>
      </c>
      <c r="L15" s="1">
        <f>SUM(B15:K15)</f>
        <v>0.1479289940828403</v>
      </c>
      <c r="N15">
        <v>1</v>
      </c>
      <c r="O15">
        <v>0</v>
      </c>
      <c r="P15">
        <f t="shared" ref="P15:P17" si="2">SUM(N15:O15)</f>
        <v>1</v>
      </c>
    </row>
    <row r="16" spans="1:16" x14ac:dyDescent="0.3">
      <c r="A16" s="1">
        <v>1</v>
      </c>
      <c r="B16" s="1">
        <f>VLOOKUP($A16,StartHand!$A$27:$B$36,2,FALSE)*CardValueProb!M2</f>
        <v>7.2826581702321357E-3</v>
      </c>
      <c r="C16" s="1">
        <f>VLOOKUP($A16,StartHand!$A$27:$B$36,2,FALSE)*(CardValueProb!N2+O16)</f>
        <v>2.9130632680928543E-2</v>
      </c>
      <c r="D16" s="1">
        <f>VLOOKUP($A16,StartHand!$A$27:$B$36,2,FALSE)*CardValueProb!E2</f>
        <v>7.2826581702321357E-3</v>
      </c>
      <c r="E16" s="1">
        <f>VLOOKUP($A16,StartHand!$A$27:$B$36,2,FALSE)*CardValueProb!F2</f>
        <v>7.2826581702321357E-3</v>
      </c>
      <c r="F16" s="1">
        <f>VLOOKUP($A16,StartHand!$A$27:$B$36,2,FALSE)*CardValueProb!G2</f>
        <v>7.2826581702321357E-3</v>
      </c>
      <c r="G16" s="1">
        <f>VLOOKUP($A16,StartHand!$A$27:$B$36,2,FALSE)*CardValueProb!H2</f>
        <v>7.2826581702321357E-3</v>
      </c>
      <c r="H16" s="1">
        <f>VLOOKUP($A16,StartHand!$A$27:$B$36,2,FALSE)*CardValueProb!I2</f>
        <v>7.2826581702321357E-3</v>
      </c>
      <c r="I16" s="1">
        <f>VLOOKUP($A16,StartHand!$A$27:$B$36,2,FALSE)*CardValueProb!J2</f>
        <v>7.2826581702321357E-3</v>
      </c>
      <c r="J16" s="1">
        <f>VLOOKUP($A16,StartHand!$A$27:$B$36,2,FALSE)*CardValueProb!K2</f>
        <v>7.2826581702321357E-3</v>
      </c>
      <c r="K16" s="1">
        <f>VLOOKUP($A16,StartHand!$A$27:$B$36,2,FALSE)*CardValueProb!L2</f>
        <v>7.2826581702321357E-3</v>
      </c>
      <c r="L16" s="1">
        <f t="shared" ref="L16:L22" si="3">SUM(B16:K16)</f>
        <v>9.4674556213017749E-2</v>
      </c>
      <c r="N16">
        <v>1</v>
      </c>
      <c r="O16">
        <v>0</v>
      </c>
      <c r="P16">
        <f t="shared" si="2"/>
        <v>1</v>
      </c>
    </row>
    <row r="17" spans="1:16" x14ac:dyDescent="0.3">
      <c r="A17" s="1">
        <v>2</v>
      </c>
      <c r="B17" s="1">
        <f>VLOOKUP($A17,StartHand!$A$27:$B$36,2,FALSE)*CardValueProb!L2</f>
        <v>7.2826581702321357E-3</v>
      </c>
      <c r="C17" s="1">
        <f>VLOOKUP($A17,StartHand!$A$27:$B$36,2,FALSE)*CardValueProb!M2</f>
        <v>7.2826581702321357E-3</v>
      </c>
      <c r="D17" s="1">
        <f>VLOOKUP($A17,StartHand!$A$27:$B$36,2,FALSE)*(CardValueProb!N2+O17)</f>
        <v>2.9130632680928543E-2</v>
      </c>
      <c r="E17" s="1">
        <f>VLOOKUP($A17,StartHand!$A$27:$B$36,2,FALSE)*CardValueProb!E2</f>
        <v>7.2826581702321357E-3</v>
      </c>
      <c r="F17" s="1">
        <f>VLOOKUP($A17,StartHand!$A$27:$B$36,2,FALSE)*CardValueProb!F2</f>
        <v>7.2826581702321357E-3</v>
      </c>
      <c r="G17" s="1">
        <f>VLOOKUP($A17,StartHand!$A$27:$B$36,2,FALSE)*CardValueProb!G2</f>
        <v>7.2826581702321357E-3</v>
      </c>
      <c r="H17" s="1">
        <f>VLOOKUP($A17,StartHand!$A$27:$B$36,2,FALSE)*CardValueProb!H2</f>
        <v>7.2826581702321357E-3</v>
      </c>
      <c r="I17" s="1">
        <f>VLOOKUP($A17,StartHand!$A$27:$B$36,2,FALSE)*CardValueProb!I2</f>
        <v>7.2826581702321357E-3</v>
      </c>
      <c r="J17" s="1">
        <f>VLOOKUP($A17,StartHand!$A$27:$B$36,2,FALSE)*CardValueProb!J2</f>
        <v>7.2826581702321357E-3</v>
      </c>
      <c r="K17" s="1">
        <f>VLOOKUP($A17,StartHand!$A$27:$B$36,2,FALSE)*CardValueProb!K2</f>
        <v>7.2826581702321357E-3</v>
      </c>
      <c r="L17" s="1">
        <f t="shared" si="3"/>
        <v>9.4674556213017749E-2</v>
      </c>
      <c r="N17">
        <v>1</v>
      </c>
      <c r="O17">
        <v>0</v>
      </c>
      <c r="P17">
        <f t="shared" si="2"/>
        <v>1</v>
      </c>
    </row>
    <row r="18" spans="1:16" x14ac:dyDescent="0.3">
      <c r="A18" s="1">
        <v>3</v>
      </c>
      <c r="B18" s="1">
        <f>VLOOKUP($A18,StartHand!$A$27:$B$36,2,FALSE)*CardValueProb!K2*$N$18</f>
        <v>6.7224536955988951E-3</v>
      </c>
      <c r="C18" s="1">
        <f>VLOOKUP($A18,StartHand!$A$27:$B$36,2,FALSE)*CardValueProb!L2*$N$18</f>
        <v>6.7224536955988951E-3</v>
      </c>
      <c r="D18" s="1">
        <f>VLOOKUP($A18,StartHand!$A$27:$B$36,2,FALSE)*CardValueProb!M2*$N$18</f>
        <v>6.7224536955988951E-3</v>
      </c>
      <c r="E18" s="1">
        <f>VLOOKUP($A18,StartHand!$A$27:$B$36,2,FALSE)*(CardValueProb!N2*$N$18+O18)</f>
        <v>3.4172472952627715E-2</v>
      </c>
      <c r="F18" s="1">
        <f>VLOOKUP($A18,StartHand!$A$27:$B$36,2,FALSE)*CardValueProb!E2*$N$18</f>
        <v>6.7224536955988951E-3</v>
      </c>
      <c r="G18" s="1">
        <f>VLOOKUP($A18,StartHand!$A$27:$B$36,2,FALSE)*CardValueProb!F2*$N$18</f>
        <v>6.7224536955988951E-3</v>
      </c>
      <c r="H18" s="1">
        <f>VLOOKUP($A18,StartHand!$A$27:$B$36,2,FALSE)*CardValueProb!G2*$N$18</f>
        <v>6.7224536955988951E-3</v>
      </c>
      <c r="I18" s="1">
        <f>VLOOKUP($A18,StartHand!$A$27:$B$36,2,FALSE)*CardValueProb!H2*$N$18</f>
        <v>6.7224536955988951E-3</v>
      </c>
      <c r="J18" s="1">
        <f>VLOOKUP($A18,StartHand!$A$27:$B$36,2,FALSE)*CardValueProb!I2*$N$18</f>
        <v>6.7224536955988951E-3</v>
      </c>
      <c r="K18" s="1">
        <f>VLOOKUP($A18,StartHand!$A$27:$B$36,2,FALSE)*CardValueProb!J2*$N$18</f>
        <v>6.7224536955988951E-3</v>
      </c>
      <c r="L18" s="1">
        <f t="shared" si="3"/>
        <v>9.4674556213017791E-2</v>
      </c>
      <c r="N18">
        <f>SUM(CardValueProb!E2:K2,CardValueProb!M2:N2)</f>
        <v>0.92307692307692313</v>
      </c>
      <c r="O18">
        <f>CardValueProb!L2</f>
        <v>7.6923076923076927E-2</v>
      </c>
      <c r="P18">
        <f>SUM(N18:O18)</f>
        <v>1</v>
      </c>
    </row>
    <row r="19" spans="1:16" x14ac:dyDescent="0.3">
      <c r="A19" s="1">
        <v>4</v>
      </c>
      <c r="B19" s="1">
        <f>VLOOKUP($A19,StartHand!$A$27:$B$36,2,FALSE)*CardValueProb!J2*$N$19</f>
        <v>3.3612268477994475E-3</v>
      </c>
      <c r="C19" s="1">
        <f>VLOOKUP($A19,StartHand!$A$27:$B$36,2,FALSE)*CardValueProb!K2*$N$19</f>
        <v>3.3612268477994475E-3</v>
      </c>
      <c r="D19" s="1">
        <f>VLOOKUP($A19,StartHand!$A$27:$B$36,2,FALSE)*CardValueProb!L2*$N$19</f>
        <v>3.3612268477994475E-3</v>
      </c>
      <c r="E19" s="1">
        <f>VLOOKUP($A19,StartHand!$A$27:$B$36,2,FALSE)*CardValueProb!M2*$N$19</f>
        <v>3.3612268477994475E-3</v>
      </c>
      <c r="F19" s="1">
        <f>VLOOKUP($A19,StartHand!$A$27:$B$36,2,FALSE)*(CardValueProb!N2*$N$19+O19)</f>
        <v>6.442351458282275E-2</v>
      </c>
      <c r="G19" s="1">
        <f>VLOOKUP($A19,StartHand!$A$27:$B$36,2,FALSE)*CardValueProb!E2*$N$19</f>
        <v>3.3612268477994475E-3</v>
      </c>
      <c r="H19" s="1">
        <f>VLOOKUP($A19,StartHand!$A$27:$B$36,2,FALSE)*CardValueProb!F2*$N$19</f>
        <v>3.3612268477994475E-3</v>
      </c>
      <c r="I19" s="1">
        <f>VLOOKUP($A19,StartHand!$A$27:$B$36,2,FALSE)*CardValueProb!G2*$N$19</f>
        <v>3.3612268477994475E-3</v>
      </c>
      <c r="J19" s="1">
        <f>VLOOKUP($A19,StartHand!$A$27:$B$36,2,FALSE)*CardValueProb!H2*$N$19</f>
        <v>3.3612268477994475E-3</v>
      </c>
      <c r="K19" s="1">
        <f>VLOOKUP($A19,StartHand!$A$27:$B$36,2,FALSE)*CardValueProb!I2*$N$19</f>
        <v>3.3612268477994475E-3</v>
      </c>
      <c r="L19" s="1">
        <f t="shared" si="3"/>
        <v>9.4674556213017791E-2</v>
      </c>
      <c r="N19">
        <f>SUM(CardValueProb!F2:K2)</f>
        <v>0.46153846153846156</v>
      </c>
      <c r="O19">
        <f>SUM(CardValueProb!E2,CardValueProb!L2:N2)</f>
        <v>0.53846153846153855</v>
      </c>
      <c r="P19">
        <f>SUM(N19:O19)</f>
        <v>1</v>
      </c>
    </row>
    <row r="20" spans="1:16" x14ac:dyDescent="0.3">
      <c r="A20" s="1">
        <v>5</v>
      </c>
      <c r="B20" s="1">
        <f>VLOOKUP($A20,StartHand!$A$27:$B$36,2,FALSE)*CardValueProb!I2*$N$20</f>
        <v>2.240817898532965E-3</v>
      </c>
      <c r="C20" s="1">
        <f>VLOOKUP($A20,StartHand!$A$27:$B$36,2,FALSE)*CardValueProb!J2*$N$20</f>
        <v>2.240817898532965E-3</v>
      </c>
      <c r="D20" s="1">
        <f>VLOOKUP($A20,StartHand!$A$27:$B$36,2,FALSE)*CardValueProb!K2*$N$20</f>
        <v>2.240817898532965E-3</v>
      </c>
      <c r="E20" s="1">
        <f>VLOOKUP($A20,StartHand!$A$27:$B$36,2,FALSE)*CardValueProb!L2*$N$20</f>
        <v>2.240817898532965E-3</v>
      </c>
      <c r="F20" s="1">
        <f>VLOOKUP($A20,StartHand!$A$27:$B$36,2,FALSE)*CardValueProb!M2*$N$20</f>
        <v>2.240817898532965E-3</v>
      </c>
      <c r="G20" s="1">
        <f>VLOOKUP($A20,StartHand!$A$27:$B$36,2,FALSE)*(CardValueProb!N2*$N$20+O20)</f>
        <v>7.4507195126221087E-2</v>
      </c>
      <c r="H20" s="1">
        <f>VLOOKUP($A20,StartHand!$A$27:$B$36,2,FALSE)*CardValueProb!E2*$N$20</f>
        <v>2.240817898532965E-3</v>
      </c>
      <c r="I20" s="1">
        <f>VLOOKUP($A20,StartHand!$A$27:$B$36,2,FALSE)*CardValueProb!F2*$N$20</f>
        <v>2.240817898532965E-3</v>
      </c>
      <c r="J20" s="1">
        <f>VLOOKUP($A20,StartHand!$A$27:$B$36,2,FALSE)*CardValueProb!G2*$N$20</f>
        <v>2.240817898532965E-3</v>
      </c>
      <c r="K20" s="1">
        <f>VLOOKUP($A20,StartHand!$A$27:$B$36,2,FALSE)*CardValueProb!H2*$N$20</f>
        <v>2.240817898532965E-3</v>
      </c>
      <c r="L20" s="1">
        <f t="shared" si="3"/>
        <v>9.4674556213017763E-2</v>
      </c>
      <c r="N20">
        <f>SUM(CardValueProb!H2:K2)</f>
        <v>0.30769230769230771</v>
      </c>
      <c r="O20">
        <f>SUM(CardValueProb!E2:G2,CardValueProb!L2:N2)</f>
        <v>0.69230769230769229</v>
      </c>
      <c r="P20">
        <f>SUM(N20:O20)</f>
        <v>1</v>
      </c>
    </row>
    <row r="21" spans="1:16" x14ac:dyDescent="0.3">
      <c r="A21" s="1">
        <v>6</v>
      </c>
      <c r="B21" s="1">
        <f>VLOOKUP($A21,StartHand!$A$27:$B$36,2,FALSE)*CardValueProb!H2*$N$21</f>
        <v>1.1204089492664825E-3</v>
      </c>
      <c r="C21" s="1">
        <f>VLOOKUP($A21,StartHand!$A$27:$B$36,2,FALSE)*CardValueProb!I2*$N$21</f>
        <v>1.1204089492664825E-3</v>
      </c>
      <c r="D21" s="1">
        <f>VLOOKUP($A21,StartHand!$A$27:$B$36,2,FALSE)*CardValueProb!J2*$N$21</f>
        <v>1.1204089492664825E-3</v>
      </c>
      <c r="E21" s="1">
        <f>VLOOKUP($A21,StartHand!$A$27:$B$36,2,FALSE)*CardValueProb!K2*$N$21</f>
        <v>1.1204089492664825E-3</v>
      </c>
      <c r="F21" s="1">
        <f>VLOOKUP($A21,StartHand!$A$27:$B$36,2,FALSE)*CardValueProb!L2*$N$21</f>
        <v>1.1204089492664825E-3</v>
      </c>
      <c r="G21" s="1">
        <f>VLOOKUP($A21,StartHand!$A$27:$B$36,2,FALSE)*CardValueProb!M2*$N$21</f>
        <v>1.1204089492664825E-3</v>
      </c>
      <c r="H21" s="1">
        <f>VLOOKUP($A21,StartHand!$A$27:$B$36,2,FALSE)*(CardValueProb!N2*$N$21+O21)</f>
        <v>8.4590875669619439E-2</v>
      </c>
      <c r="I21" s="1">
        <f>VLOOKUP($A21,StartHand!$A$27:$B$36,2,FALSE)*CardValueProb!E2*$N$21</f>
        <v>1.1204089492664825E-3</v>
      </c>
      <c r="J21" s="1">
        <f>VLOOKUP($A21,StartHand!$A$27:$B$36,2,FALSE)*CardValueProb!F2*$N$21</f>
        <v>1.1204089492664825E-3</v>
      </c>
      <c r="K21" s="1">
        <f>VLOOKUP($A21,StartHand!$A$27:$B$36,2,FALSE)*CardValueProb!G2*$N$21</f>
        <v>1.1204089492664825E-3</v>
      </c>
      <c r="L21" s="1">
        <f t="shared" si="3"/>
        <v>9.4674556213017805E-2</v>
      </c>
      <c r="N21">
        <f>SUM(CardValueProb!J2:K2)</f>
        <v>0.15384615384615385</v>
      </c>
      <c r="O21">
        <f>SUM(CardValueProb!E2:I2,CardValueProb!L2:N2)</f>
        <v>0.84615384615384626</v>
      </c>
      <c r="P21">
        <f>SUM(N21:O21)</f>
        <v>1</v>
      </c>
    </row>
    <row r="22" spans="1:16" x14ac:dyDescent="0.3">
      <c r="A22" s="1">
        <v>7</v>
      </c>
      <c r="B22" s="1">
        <f>VLOOKUP($A22,StartHand!$A$27:$B$36,2,FALSE)*0</f>
        <v>0</v>
      </c>
      <c r="C22" s="1">
        <f>VLOOKUP($A22,StartHand!$A$27:$B$36,2,FALSE)*0</f>
        <v>0</v>
      </c>
      <c r="D22" s="1">
        <f>VLOOKUP($A22,StartHand!$A$27:$B$36,2,FALSE)*0</f>
        <v>0</v>
      </c>
      <c r="E22" s="1">
        <f>VLOOKUP($A22,StartHand!$A$27:$B$36,2,FALSE)*0</f>
        <v>0</v>
      </c>
      <c r="F22" s="1">
        <f>VLOOKUP($A22,StartHand!$A$27:$B$36,2,FALSE)*0</f>
        <v>0</v>
      </c>
      <c r="G22" s="1">
        <f>VLOOKUP($A22,StartHand!$A$27:$B$36,2,FALSE)*0</f>
        <v>0</v>
      </c>
      <c r="H22" s="1">
        <f>VLOOKUP($A22,StartHand!$A$27:$B$36,2,FALSE)*0</f>
        <v>0</v>
      </c>
      <c r="I22" s="1">
        <f>VLOOKUP($A22,StartHand!$A$27:$B$36,2,FALSE)*1</f>
        <v>9.4674556213017763E-2</v>
      </c>
      <c r="J22" s="1">
        <f>VLOOKUP($A22,StartHand!$A$27:$B$36,2,FALSE)*0</f>
        <v>0</v>
      </c>
      <c r="K22" s="1">
        <f>VLOOKUP($A22,StartHand!$A$27:$B$36,2,FALSE)*0</f>
        <v>0</v>
      </c>
      <c r="L22" s="1">
        <f t="shared" si="3"/>
        <v>9.4674556213017763E-2</v>
      </c>
      <c r="N22">
        <v>0</v>
      </c>
      <c r="O22">
        <v>1</v>
      </c>
      <c r="P22">
        <f>SUM(N22:O22)</f>
        <v>1</v>
      </c>
    </row>
    <row r="23" spans="1:16" x14ac:dyDescent="0.3">
      <c r="A23" s="1" t="s">
        <v>7</v>
      </c>
      <c r="B23" s="1">
        <f>SUM(B15:B22)</f>
        <v>7.3526837295612935E-2</v>
      </c>
      <c r="C23" s="1">
        <f>SUM(C15:C22)</f>
        <v>6.1237351633346183E-2</v>
      </c>
      <c r="D23" s="1">
        <f t="shared" ref="D23:H23" si="4">SUM(D15:D22)</f>
        <v>6.1237351633346176E-2</v>
      </c>
      <c r="E23" s="1">
        <f t="shared" si="4"/>
        <v>6.6839396379678603E-2</v>
      </c>
      <c r="F23" s="1">
        <f t="shared" si="4"/>
        <v>0.10045166485767308</v>
      </c>
      <c r="G23" s="1">
        <f t="shared" si="4"/>
        <v>0.11165575435033791</v>
      </c>
      <c r="H23" s="1">
        <f t="shared" si="4"/>
        <v>0.12285984384300273</v>
      </c>
      <c r="I23" s="1">
        <f>SUM(I15:I22)</f>
        <v>0.13406393333566755</v>
      </c>
      <c r="J23" s="1">
        <f t="shared" ref="J23:K23" si="5">SUM(J15:J22)</f>
        <v>3.9389377122649775E-2</v>
      </c>
      <c r="K23" s="1">
        <f t="shared" si="5"/>
        <v>3.9389377122649775E-2</v>
      </c>
      <c r="L23" s="1">
        <f>SUM(L15:L22)</f>
        <v>0.81065088757396475</v>
      </c>
    </row>
    <row r="26" spans="1:16" x14ac:dyDescent="0.3">
      <c r="A26" s="1" t="s">
        <v>14</v>
      </c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 t="s">
        <v>7</v>
      </c>
    </row>
    <row r="27" spans="1:16" x14ac:dyDescent="0.3">
      <c r="A27" s="1">
        <v>8</v>
      </c>
      <c r="B27" s="1">
        <f>VLOOKUP($A27,StartHand!$A$27:$B$36,2,FALSE)*0</f>
        <v>0</v>
      </c>
      <c r="C27" s="1">
        <f>VLOOKUP($A27,StartHand!$A$27:$B$36,2,FALSE)*0</f>
        <v>0</v>
      </c>
      <c r="D27" s="1">
        <f>VLOOKUP($A27,StartHand!$A$27:$B$36,2,FALSE)*0</f>
        <v>0</v>
      </c>
      <c r="E27" s="1">
        <f>VLOOKUP($A27,StartHand!$A$27:$B$36,2,FALSE)*0</f>
        <v>0</v>
      </c>
      <c r="F27" s="1">
        <f>VLOOKUP($A27,StartHand!$A$27:$B$36,2,FALSE)*0</f>
        <v>0</v>
      </c>
      <c r="G27" s="1">
        <f>VLOOKUP($A27,StartHand!$A$27:$B$36,2,FALSE)*0</f>
        <v>0</v>
      </c>
      <c r="H27" s="1">
        <f>VLOOKUP($A27,StartHand!$A$27:$B$36,2,FALSE)*0</f>
        <v>0</v>
      </c>
      <c r="I27" s="1">
        <f>VLOOKUP($A27,StartHand!$A$27:$B$36,2,FALSE)*0</f>
        <v>0</v>
      </c>
      <c r="J27" s="1">
        <f>VLOOKUP($A27,StartHand!$A$27:$B$36,2,FALSE)*1</f>
        <v>9.4674556213017763E-2</v>
      </c>
      <c r="K27" s="1">
        <f>VLOOKUP($A27,StartHand!$A$27:$B$36,2,FALSE)*0</f>
        <v>0</v>
      </c>
      <c r="L27" s="1">
        <f t="shared" ref="L27:L28" si="6">SUM(B27:K27)</f>
        <v>9.4674556213017763E-2</v>
      </c>
    </row>
    <row r="28" spans="1:16" x14ac:dyDescent="0.3">
      <c r="A28" s="1">
        <v>9</v>
      </c>
      <c r="B28" s="1">
        <f>VLOOKUP($A28,StartHand!$A$27:$B$36,2,FALSE)*0</f>
        <v>0</v>
      </c>
      <c r="C28" s="1">
        <f>VLOOKUP($A28,StartHand!$A$27:$B$36,2,FALSE)*0</f>
        <v>0</v>
      </c>
      <c r="D28" s="1">
        <f>VLOOKUP($A28,StartHand!$A$27:$B$36,2,FALSE)*0</f>
        <v>0</v>
      </c>
      <c r="E28" s="1">
        <f>VLOOKUP($A28,StartHand!$A$27:$B$36,2,FALSE)*0</f>
        <v>0</v>
      </c>
      <c r="F28" s="1">
        <f>VLOOKUP($A28,StartHand!$A$27:$B$36,2,FALSE)*0</f>
        <v>0</v>
      </c>
      <c r="G28" s="1">
        <f>VLOOKUP($A28,StartHand!$A$27:$B$36,2,FALSE)*0</f>
        <v>0</v>
      </c>
      <c r="H28" s="1">
        <f>VLOOKUP($A28,StartHand!$A$27:$B$36,2,FALSE)*0</f>
        <v>0</v>
      </c>
      <c r="I28" s="1">
        <f>VLOOKUP($A28,StartHand!$A$27:$B$36,2,FALSE)*0</f>
        <v>0</v>
      </c>
      <c r="J28" s="1">
        <f>VLOOKUP($A28,StartHand!$A$27:$B$36,2,FALSE)*0</f>
        <v>0</v>
      </c>
      <c r="K28" s="1">
        <f>VLOOKUP($A28,StartHand!$A$27:$B$36,2,FALSE)*1</f>
        <v>9.4674556213017763E-2</v>
      </c>
      <c r="L28" s="1">
        <f t="shared" si="6"/>
        <v>9.4674556213017763E-2</v>
      </c>
    </row>
    <row r="29" spans="1:16" x14ac:dyDescent="0.3">
      <c r="A29" s="1" t="s">
        <v>7</v>
      </c>
      <c r="B29" s="1">
        <f>SUM(B27:B28)</f>
        <v>0</v>
      </c>
      <c r="C29" s="1">
        <f t="shared" ref="C29:K29" si="7">SUM(C27:C28)</f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 s="1">
        <f t="shared" si="7"/>
        <v>0</v>
      </c>
      <c r="J29" s="1">
        <f t="shared" si="7"/>
        <v>9.4674556213017763E-2</v>
      </c>
      <c r="K29" s="1">
        <f t="shared" si="7"/>
        <v>9.4674556213017763E-2</v>
      </c>
      <c r="L29" s="1">
        <f>SUM(L27:L28)</f>
        <v>0.18934911242603553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99C6-39F5-4184-BB25-634CF6E9B6F2}">
  <dimension ref="A1:M24"/>
  <sheetViews>
    <sheetView tabSelected="1" workbookViewId="0">
      <selection activeCell="L29" sqref="L29"/>
    </sheetView>
  </sheetViews>
  <sheetFormatPr defaultRowHeight="12" x14ac:dyDescent="0.25"/>
  <cols>
    <col min="1" max="16384" width="8.88671875" style="1"/>
  </cols>
  <sheetData>
    <row r="1" spans="1:12" x14ac:dyDescent="0.25">
      <c r="A1" s="1" t="s">
        <v>14</v>
      </c>
    </row>
    <row r="2" spans="1:12" x14ac:dyDescent="0.25">
      <c r="B2" s="1">
        <v>8</v>
      </c>
      <c r="C2" s="1">
        <v>9</v>
      </c>
      <c r="D2" s="1" t="s">
        <v>7</v>
      </c>
    </row>
    <row r="3" spans="1:12" x14ac:dyDescent="0.25">
      <c r="A3" s="1" t="s">
        <v>19</v>
      </c>
      <c r="B3" s="1">
        <f>StartHand!B35*SUM(StartHand!B27:B34)</f>
        <v>7.6748013024754064E-2</v>
      </c>
      <c r="C3" s="1">
        <f>StartHand!B36*SUM(StartHand!B27:B35)</f>
        <v>8.5711284618885927E-2</v>
      </c>
      <c r="D3" s="1">
        <f>SUM(B3:C3)</f>
        <v>0.16245929764363998</v>
      </c>
    </row>
    <row r="4" spans="1:12" x14ac:dyDescent="0.25">
      <c r="A4" s="1" t="s">
        <v>20</v>
      </c>
      <c r="B4" s="1">
        <f>StartHand!B35*StartHand!B35</f>
        <v>8.9632715941318601E-3</v>
      </c>
      <c r="C4" s="1">
        <f>StartHand!B36*StartHand!B36</f>
        <v>8.9632715941318601E-3</v>
      </c>
      <c r="D4" s="1">
        <f t="shared" ref="D4:D5" si="0">SUM(B4:C4)</f>
        <v>1.792654318826372E-2</v>
      </c>
    </row>
    <row r="5" spans="1:12" x14ac:dyDescent="0.25">
      <c r="A5" s="1" t="s">
        <v>21</v>
      </c>
      <c r="B5" s="1">
        <f>StartHand!B35*SUM(StartHand!B27:B34)</f>
        <v>7.6748013024754064E-2</v>
      </c>
      <c r="C5" s="1">
        <f>StartHand!B36*SUM(StartHand!B27:B35)</f>
        <v>8.5711284618885927E-2</v>
      </c>
      <c r="D5" s="1">
        <f t="shared" si="0"/>
        <v>0.16245929764363998</v>
      </c>
    </row>
    <row r="6" spans="1:12" x14ac:dyDescent="0.25">
      <c r="D6" s="1">
        <f>SUM(D3:D5)</f>
        <v>0.34284513847554365</v>
      </c>
    </row>
    <row r="7" spans="1:12" x14ac:dyDescent="0.25">
      <c r="A7" s="1" t="s">
        <v>13</v>
      </c>
    </row>
    <row r="8" spans="1:12" x14ac:dyDescent="0.2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 t="s">
        <v>7</v>
      </c>
    </row>
    <row r="9" spans="1:12" x14ac:dyDescent="0.25">
      <c r="A9" s="1" t="s">
        <v>19</v>
      </c>
      <c r="B9" s="1">
        <f>BankerHand!B11*0</f>
        <v>0</v>
      </c>
      <c r="C9" s="1">
        <f>BankerHand!C11*PlayerHand!B13</f>
        <v>0</v>
      </c>
      <c r="D9" s="1">
        <f>BankerHand!D11*SUM(PlayerHand!B13:C13)</f>
        <v>0</v>
      </c>
      <c r="E9" s="1">
        <f>BankerHand!E11*SUM(PlayerHand!B13:D13)</f>
        <v>0</v>
      </c>
      <c r="F9" s="1">
        <f>BankerHand!F11*SUM(PlayerHand!B13:E13)</f>
        <v>0</v>
      </c>
      <c r="G9" s="1">
        <f>BankerHand!G11*SUM(PlayerHand!B13:F13)</f>
        <v>0</v>
      </c>
      <c r="H9" s="1">
        <f>BankerHand!H11*SUM(PlayerHand!B13:G13)</f>
        <v>0</v>
      </c>
      <c r="I9" s="1">
        <f>BankerHand!I11*SUM(PlayerHand!B13:H13)</f>
        <v>1.3488000043092656E-2</v>
      </c>
      <c r="J9" s="1">
        <f>BankerHand!J11*SUM(PlayerHand!B13:I13)</f>
        <v>9.0494568979215904E-3</v>
      </c>
      <c r="K9" s="1">
        <f>BankerHand!K11*SUM(PlayerHand!B13:J13)</f>
        <v>9.0494568979215904E-3</v>
      </c>
      <c r="L9" s="1">
        <f>SUM(B9:K9)</f>
        <v>3.1586913838935839E-2</v>
      </c>
    </row>
    <row r="10" spans="1:12" x14ac:dyDescent="0.25">
      <c r="A10" s="1" t="s">
        <v>20</v>
      </c>
      <c r="B10" s="1">
        <f>BankerHand!B11*PlayerHand!B13</f>
        <v>0</v>
      </c>
      <c r="C10" s="1">
        <f>BankerHand!C11*PlayerHand!C13</f>
        <v>0</v>
      </c>
      <c r="D10" s="1">
        <f>BankerHand!D11*PlayerHand!D13</f>
        <v>0</v>
      </c>
      <c r="E10" s="1">
        <f>BankerHand!E11*PlayerHand!E13</f>
        <v>0</v>
      </c>
      <c r="F10" s="1">
        <f>BankerHand!F11*PlayerHand!F13</f>
        <v>0</v>
      </c>
      <c r="G10" s="1">
        <f>BankerHand!G11*PlayerHand!G13</f>
        <v>0</v>
      </c>
      <c r="H10" s="1">
        <f>BankerHand!H11*PlayerHand!H13</f>
        <v>1.3488000043092656E-2</v>
      </c>
      <c r="I10" s="1">
        <f>BankerHand!I11*PlayerHand!I13</f>
        <v>1.3488000043092656E-2</v>
      </c>
      <c r="J10" s="1">
        <f>BankerHand!J11*PlayerHand!J13</f>
        <v>0</v>
      </c>
      <c r="K10" s="1">
        <f>BankerHand!K11*PlayerHand!K13</f>
        <v>0</v>
      </c>
      <c r="L10" s="1">
        <f t="shared" ref="L10:L11" si="1">SUM(B10:K10)</f>
        <v>2.6976000086185312E-2</v>
      </c>
    </row>
    <row r="11" spans="1:12" x14ac:dyDescent="0.25">
      <c r="A11" s="1" t="s">
        <v>21</v>
      </c>
      <c r="B11" s="1">
        <f>PlayerHand!B13</f>
        <v>0</v>
      </c>
      <c r="C11" s="1">
        <f>PlayerHand!C13*SUM(BankerHand!B11)</f>
        <v>0</v>
      </c>
      <c r="D11" s="1">
        <f>PlayerHand!D13*SUM(BankerHand!B11:C11)</f>
        <v>0</v>
      </c>
      <c r="E11" s="1">
        <f>PlayerHand!E13*SUM(BankerHand!B11:D11)</f>
        <v>0</v>
      </c>
      <c r="F11" s="1">
        <f>PlayerHand!F13*SUM(BankerHand!B11:E11)</f>
        <v>0</v>
      </c>
      <c r="G11" s="1">
        <f>PlayerHand!G13*SUM(BankerHand!B11:F11)</f>
        <v>0</v>
      </c>
      <c r="H11" s="1">
        <f>PlayerHand!H13*SUM(BankerHand!B11:G11)</f>
        <v>4.0722556040647145E-2</v>
      </c>
      <c r="I11" s="1">
        <f>PlayerHand!I13*SUM(BankerHand!B11:H11)</f>
        <v>5.42105560837398E-2</v>
      </c>
      <c r="J11" s="1">
        <f>PlayerHand!J13*SUM(BankerHand!B11:I11)</f>
        <v>0</v>
      </c>
      <c r="K11" s="1">
        <f>PlayerHand!K13*SUM(BankerHand!B11:J11)</f>
        <v>0</v>
      </c>
      <c r="L11" s="1">
        <f t="shared" si="1"/>
        <v>9.4933112124386945E-2</v>
      </c>
    </row>
    <row r="12" spans="1:12" x14ac:dyDescent="0.25">
      <c r="L12" s="1">
        <f>SUM(L9:L11)</f>
        <v>0.1534960260495081</v>
      </c>
    </row>
    <row r="13" spans="1:12" x14ac:dyDescent="0.25">
      <c r="A13" s="1" t="s">
        <v>22</v>
      </c>
    </row>
    <row r="14" spans="1:12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 t="s">
        <v>7</v>
      </c>
    </row>
    <row r="15" spans="1:12" x14ac:dyDescent="0.25">
      <c r="A15" s="1" t="s">
        <v>19</v>
      </c>
      <c r="B15" s="1">
        <f>BankerHand!B23*0</f>
        <v>0</v>
      </c>
      <c r="C15" s="1">
        <f>BankerHand!C23*SUM(PlayerHand!B8)</f>
        <v>5.0171703659546265E-3</v>
      </c>
      <c r="D15" s="1">
        <f>BankerHand!D23*SUM(PlayerHand!B8:C8)</f>
        <v>9.2817651770160572E-3</v>
      </c>
      <c r="E15" s="1">
        <f>BankerHand!E23*SUM(PlayerHand!B8:D8)</f>
        <v>1.4785592462687212E-2</v>
      </c>
      <c r="F15" s="1">
        <f>BankerHand!F23*SUM(PlayerHand!B8:E8)</f>
        <v>2.9216483315454303E-2</v>
      </c>
      <c r="G15" s="1">
        <f>BankerHand!G23*SUM(PlayerHand!B8:F8)</f>
        <v>4.0250959237809573E-2</v>
      </c>
      <c r="H15" s="1">
        <f>BankerHand!H23*SUM(PlayerHand!B8:G8)</f>
        <v>5.284595012819189E-2</v>
      </c>
      <c r="I15" s="1">
        <f>BankerHand!I23*SUM(PlayerHand!B8:H8)</f>
        <v>6.4072430588279897E-2</v>
      </c>
      <c r="J15" s="1">
        <f>BankerHand!J23*SUM(PlayerHand!B8:I8)</f>
        <v>2.070766070853914E-2</v>
      </c>
      <c r="K15" s="1">
        <f>BankerHand!K23*SUM(PlayerHand!B8:J8)</f>
        <v>2.2590175318406333E-2</v>
      </c>
      <c r="L15" s="1">
        <f>SUM(B15:K15)</f>
        <v>0.25876818730233903</v>
      </c>
    </row>
    <row r="16" spans="1:12" x14ac:dyDescent="0.25">
      <c r="A16" s="1" t="s">
        <v>20</v>
      </c>
      <c r="B16" s="1">
        <f>BankerHand!B23*PlayerHand!B8</f>
        <v>6.0240467515750252E-3</v>
      </c>
      <c r="C16" s="1">
        <f>BankerHand!C23*PlayerHand!C8</f>
        <v>4.2645948110614333E-3</v>
      </c>
      <c r="D16" s="1">
        <f>BankerHand!D23*PlayerHand!D8</f>
        <v>4.2645948110614316E-3</v>
      </c>
      <c r="E16" s="1">
        <f>BankerHand!E23*PlayerHand!E8</f>
        <v>4.6547235530681966E-3</v>
      </c>
      <c r="F16" s="1">
        <f>BankerHand!F23*PlayerHand!F8</f>
        <v>6.9954960051087766E-3</v>
      </c>
      <c r="G16" s="1">
        <f>BankerHand!G23*PlayerHand!G8</f>
        <v>7.7757534891223041E-3</v>
      </c>
      <c r="H16" s="1">
        <f>BankerHand!H23*PlayerHand!H8</f>
        <v>5.871772236465767E-3</v>
      </c>
      <c r="I16" s="1">
        <f>BankerHand!I23*PlayerHand!I8</f>
        <v>6.4072430588279911E-3</v>
      </c>
      <c r="J16" s="1">
        <f>BankerHand!J23*PlayerHand!J8</f>
        <v>1.882514609867195E-3</v>
      </c>
      <c r="K16" s="1">
        <f>BankerHand!K23*PlayerHand!K8</f>
        <v>1.882514609867195E-3</v>
      </c>
      <c r="L16" s="1">
        <f t="shared" ref="L16:L17" si="2">SUM(B16:K16)</f>
        <v>5.002325393602531E-2</v>
      </c>
    </row>
    <row r="17" spans="1:13" x14ac:dyDescent="0.25">
      <c r="A17" s="1" t="s">
        <v>21</v>
      </c>
      <c r="B17" s="1">
        <f>PlayerHand!B8*0</f>
        <v>0</v>
      </c>
      <c r="C17" s="1">
        <f>PlayerHand!C8*SUM(BankerHand!B23)</f>
        <v>5.1204397388387723E-3</v>
      </c>
      <c r="D17" s="1">
        <f>PlayerHand!D8*SUM(BankerHand!B23:C23)</f>
        <v>9.3850345499002039E-3</v>
      </c>
      <c r="E17" s="1">
        <f>PlayerHand!E8*SUM(BankerHand!B23:D23)</f>
        <v>1.3649629360961636E-2</v>
      </c>
      <c r="F17" s="1">
        <f>PlayerHand!F8*SUM(BankerHand!B23:E23)</f>
        <v>1.8304352914029834E-2</v>
      </c>
      <c r="G17" s="1">
        <f>PlayerHand!G8*SUM(BankerHand!B23:F23)</f>
        <v>2.5299848919138609E-2</v>
      </c>
      <c r="H17" s="1">
        <f>PlayerHand!H8*SUM(BankerHand!B23:G23)</f>
        <v>2.2698942829198671E-2</v>
      </c>
      <c r="I17" s="1">
        <f>PlayerHand!I8*SUM(BankerHand!B23:H23)</f>
        <v>2.8570715065664436E-2</v>
      </c>
      <c r="J17" s="1">
        <f>PlayerHand!J8*SUM(BankerHand!B23:I23)</f>
        <v>3.4977958124492427E-2</v>
      </c>
      <c r="K17" s="1">
        <f>PlayerHand!K8*SUM(BankerHand!B23:J23)</f>
        <v>3.686047273435962E-2</v>
      </c>
      <c r="L17" s="1">
        <f t="shared" si="2"/>
        <v>0.19486739423658422</v>
      </c>
    </row>
    <row r="18" spans="1:13" x14ac:dyDescent="0.25">
      <c r="L18" s="1">
        <f>SUM(L15:L17)</f>
        <v>0.5036588354749485</v>
      </c>
    </row>
    <row r="19" spans="1:13" x14ac:dyDescent="0.25">
      <c r="A19" s="1" t="s">
        <v>7</v>
      </c>
    </row>
    <row r="20" spans="1:13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 t="s">
        <v>7</v>
      </c>
      <c r="M20" s="1" t="s">
        <v>8</v>
      </c>
    </row>
    <row r="21" spans="1:13" x14ac:dyDescent="0.25">
      <c r="A21" s="1" t="s">
        <v>19</v>
      </c>
      <c r="B21" s="1">
        <f>B15+B9</f>
        <v>0</v>
      </c>
      <c r="C21" s="1">
        <f t="shared" ref="C21:I21" si="3">C15+C9</f>
        <v>5.0171703659546265E-3</v>
      </c>
      <c r="D21" s="1">
        <f t="shared" si="3"/>
        <v>9.2817651770160572E-3</v>
      </c>
      <c r="E21" s="1">
        <f t="shared" si="3"/>
        <v>1.4785592462687212E-2</v>
      </c>
      <c r="F21" s="1">
        <f t="shared" si="3"/>
        <v>2.9216483315454303E-2</v>
      </c>
      <c r="G21" s="1">
        <f t="shared" si="3"/>
        <v>4.0250959237809573E-2</v>
      </c>
      <c r="H21" s="1">
        <f t="shared" si="3"/>
        <v>5.284595012819189E-2</v>
      </c>
      <c r="I21" s="1">
        <f t="shared" si="3"/>
        <v>7.7560430631372551E-2</v>
      </c>
      <c r="J21" s="1">
        <f>J15+J9+B3</f>
        <v>0.10650513063121479</v>
      </c>
      <c r="K21" s="1">
        <f>K15+K9+C3</f>
        <v>0.11735091683521384</v>
      </c>
      <c r="L21" s="1">
        <f>SUM(B21:K21)</f>
        <v>0.45281439878491481</v>
      </c>
      <c r="M21" s="2">
        <f>L21</f>
        <v>0.45281439878491481</v>
      </c>
    </row>
    <row r="22" spans="1:13" x14ac:dyDescent="0.25">
      <c r="A22" s="1" t="s">
        <v>20</v>
      </c>
      <c r="B22" s="1">
        <f>B10+B16</f>
        <v>6.0240467515750252E-3</v>
      </c>
      <c r="C22" s="1">
        <f t="shared" ref="C22:I22" si="4">C10+C16</f>
        <v>4.2645948110614333E-3</v>
      </c>
      <c r="D22" s="1">
        <f t="shared" si="4"/>
        <v>4.2645948110614316E-3</v>
      </c>
      <c r="E22" s="1">
        <f t="shared" si="4"/>
        <v>4.6547235530681966E-3</v>
      </c>
      <c r="F22" s="1">
        <f t="shared" si="4"/>
        <v>6.9954960051087766E-3</v>
      </c>
      <c r="G22" s="1">
        <f t="shared" si="4"/>
        <v>7.7757534891223041E-3</v>
      </c>
      <c r="H22" s="1">
        <f t="shared" si="4"/>
        <v>1.9359772279558422E-2</v>
      </c>
      <c r="I22" s="1">
        <f t="shared" si="4"/>
        <v>1.9895243101920645E-2</v>
      </c>
      <c r="J22" s="1">
        <f>J10+J16+B4</f>
        <v>1.0845786203999055E-2</v>
      </c>
      <c r="K22" s="1">
        <f>K10+K16+C4</f>
        <v>1.0845786203999055E-2</v>
      </c>
      <c r="L22" s="1">
        <f t="shared" ref="L22:L23" si="5">SUM(B22:K22)</f>
        <v>9.4925797210474339E-2</v>
      </c>
      <c r="M22" s="2">
        <f t="shared" ref="M22:M23" si="6">L22</f>
        <v>9.4925797210474339E-2</v>
      </c>
    </row>
    <row r="23" spans="1:13" x14ac:dyDescent="0.25">
      <c r="A23" s="1" t="s">
        <v>21</v>
      </c>
      <c r="B23" s="1">
        <f>B17+B11</f>
        <v>0</v>
      </c>
      <c r="C23" s="1">
        <f t="shared" ref="C23:I23" si="7">C17+C11</f>
        <v>5.1204397388387723E-3</v>
      </c>
      <c r="D23" s="1">
        <f t="shared" si="7"/>
        <v>9.3850345499002039E-3</v>
      </c>
      <c r="E23" s="1">
        <f t="shared" si="7"/>
        <v>1.3649629360961636E-2</v>
      </c>
      <c r="F23" s="1">
        <f t="shared" si="7"/>
        <v>1.8304352914029834E-2</v>
      </c>
      <c r="G23" s="1">
        <f t="shared" si="7"/>
        <v>2.5299848919138609E-2</v>
      </c>
      <c r="H23" s="1">
        <f t="shared" si="7"/>
        <v>6.3421498869845813E-2</v>
      </c>
      <c r="I23" s="1">
        <f t="shared" si="7"/>
        <v>8.2781271149404229E-2</v>
      </c>
      <c r="J23" s="1">
        <f>J17+J11+B5</f>
        <v>0.11172597114924648</v>
      </c>
      <c r="K23" s="1">
        <f>K17+K11+C5</f>
        <v>0.12257175735324555</v>
      </c>
      <c r="L23" s="1">
        <f t="shared" si="5"/>
        <v>0.45225980400461113</v>
      </c>
      <c r="M23" s="2">
        <f t="shared" si="6"/>
        <v>0.45225980400461113</v>
      </c>
    </row>
    <row r="24" spans="1:13" x14ac:dyDescent="0.25">
      <c r="L24" s="1">
        <f>SUM(L21:L23)</f>
        <v>1.0000000000000002</v>
      </c>
      <c r="M24" s="3">
        <f>SUM(M21:M23)</f>
        <v>1.0000000000000002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364E-3137-4313-99F1-D20EDBA50AE9}">
  <dimension ref="A1:E4"/>
  <sheetViews>
    <sheetView workbookViewId="0">
      <selection activeCell="C2" sqref="C2"/>
    </sheetView>
  </sheetViews>
  <sheetFormatPr defaultRowHeight="12" x14ac:dyDescent="0.25"/>
  <cols>
    <col min="1" max="16384" width="8.88671875" style="1"/>
  </cols>
  <sheetData>
    <row r="1" spans="1:5" x14ac:dyDescent="0.25">
      <c r="B1" s="1" t="s">
        <v>10</v>
      </c>
      <c r="C1" s="1" t="s">
        <v>26</v>
      </c>
      <c r="D1" s="1" t="s">
        <v>27</v>
      </c>
      <c r="E1" s="1" t="s">
        <v>28</v>
      </c>
    </row>
    <row r="2" spans="1:5" x14ac:dyDescent="0.25">
      <c r="A2" s="1" t="s">
        <v>24</v>
      </c>
      <c r="B2" s="1">
        <f>TotalResult!L21</f>
        <v>0.45281439878491481</v>
      </c>
      <c r="C2" s="1">
        <v>0.95</v>
      </c>
      <c r="D2" s="1">
        <v>1</v>
      </c>
      <c r="E2" s="1">
        <f>C2*B2-D2*B4</f>
        <v>-2.2086125158942094E-2</v>
      </c>
    </row>
    <row r="3" spans="1:5" x14ac:dyDescent="0.25">
      <c r="A3" s="1" t="s">
        <v>20</v>
      </c>
      <c r="B3" s="1">
        <f>TotalResult!L22</f>
        <v>9.4925797210474339E-2</v>
      </c>
      <c r="C3" s="1">
        <v>8</v>
      </c>
      <c r="D3" s="1">
        <v>1</v>
      </c>
      <c r="E3" s="1">
        <f>C3*B3-(1-B3)*D3</f>
        <v>-0.14566782510573095</v>
      </c>
    </row>
    <row r="4" spans="1:5" x14ac:dyDescent="0.25">
      <c r="A4" s="1" t="s">
        <v>25</v>
      </c>
      <c r="B4" s="1">
        <f>TotalResult!L23</f>
        <v>0.45225980400461113</v>
      </c>
      <c r="C4" s="1">
        <v>1</v>
      </c>
      <c r="D4" s="1">
        <v>1</v>
      </c>
      <c r="E4" s="1">
        <f>C4*B4-D4*B2</f>
        <v>-5.5459478030367437E-4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Initials</vt:lpstr>
      <vt:lpstr>CardValueProb</vt:lpstr>
      <vt:lpstr>StartHand</vt:lpstr>
      <vt:lpstr>PlayerHand</vt:lpstr>
      <vt:lpstr>BankerHand</vt:lpstr>
      <vt:lpstr>TotalResult</vt:lpstr>
      <vt:lpstr>ExpectedValue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Lor</dc:creator>
  <cp:lastModifiedBy>Alin Lor</cp:lastModifiedBy>
  <dcterms:created xsi:type="dcterms:W3CDTF">2022-08-22T08:10:37Z</dcterms:created>
  <dcterms:modified xsi:type="dcterms:W3CDTF">2022-08-23T10:16:12Z</dcterms:modified>
</cp:coreProperties>
</file>